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암행어사\공고첨부서류\"/>
    </mc:Choice>
  </mc:AlternateContent>
  <bookViews>
    <workbookView xWindow="0" yWindow="0" windowWidth="28800" windowHeight="12270" tabRatio="879"/>
  </bookViews>
  <sheets>
    <sheet name="설계내역서표지" sheetId="9" r:id="rId1"/>
    <sheet name="원가계산서" sheetId="8" r:id="rId2"/>
    <sheet name="공종별집계표" sheetId="7" r:id="rId3"/>
    <sheet name="공종별내역서" sheetId="6" r:id="rId4"/>
    <sheet name="참고자료" sheetId="10" r:id="rId5"/>
  </sheets>
  <definedNames>
    <definedName name="_xlnm.Print_Area" localSheetId="3">공종별내역서!$A$1:$N$27</definedName>
    <definedName name="_xlnm.Print_Area" localSheetId="2">공종별집계표!$A$1:$M$19</definedName>
    <definedName name="_xlnm.Print_Titles" localSheetId="3">공종별내역서!$1:$3</definedName>
    <definedName name="_xlnm.Print_Titles" localSheetId="2">공종별집계표!$1:$4</definedName>
    <definedName name="_xlnm.Print_Titles" localSheetId="1">원가계산서!$1:$3</definedName>
    <definedName name="_xlnm.Print_Titles" localSheetId="4">참고자료!$38:$38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8" l="1"/>
  <c r="G22" i="6" l="1"/>
  <c r="G21" i="6"/>
  <c r="K21" i="6" l="1"/>
  <c r="L21" i="6"/>
  <c r="K22" i="6"/>
  <c r="L22" i="6"/>
  <c r="K23" i="6"/>
  <c r="L23" i="6"/>
  <c r="K24" i="6"/>
  <c r="L2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I24" i="6"/>
  <c r="I23" i="6"/>
  <c r="G20" i="6"/>
  <c r="L20" i="6"/>
  <c r="M23" i="6" l="1"/>
  <c r="M24" i="6"/>
  <c r="I22" i="6" l="1"/>
  <c r="M22" i="6" s="1"/>
  <c r="I21" i="6"/>
  <c r="M21" i="6" s="1"/>
  <c r="I20" i="6"/>
  <c r="M20" i="6" s="1"/>
  <c r="I7" i="6" l="1"/>
  <c r="G7" i="6"/>
  <c r="M7" i="6" l="1"/>
  <c r="L7" i="6"/>
  <c r="I19" i="6" l="1"/>
  <c r="I18" i="6"/>
  <c r="I17" i="6"/>
  <c r="I16" i="6"/>
  <c r="I15" i="6"/>
  <c r="I13" i="6"/>
  <c r="I12" i="6"/>
  <c r="I11" i="6"/>
  <c r="I10" i="6"/>
  <c r="I9" i="6"/>
  <c r="I8" i="6"/>
  <c r="G19" i="6"/>
  <c r="G18" i="6"/>
  <c r="G17" i="6"/>
  <c r="G16" i="6"/>
  <c r="G15" i="6"/>
  <c r="G14" i="6"/>
  <c r="G12" i="6"/>
  <c r="G10" i="6"/>
  <c r="G9" i="6"/>
  <c r="I5" i="6"/>
  <c r="L9" i="6" l="1"/>
  <c r="L15" i="6"/>
  <c r="M15" i="6"/>
  <c r="L18" i="6"/>
  <c r="L13" i="6"/>
  <c r="L8" i="6"/>
  <c r="G8" i="6"/>
  <c r="M8" i="6" s="1"/>
  <c r="L14" i="6"/>
  <c r="L17" i="6"/>
  <c r="L11" i="6"/>
  <c r="G13" i="6"/>
  <c r="M13" i="6" s="1"/>
  <c r="I14" i="6"/>
  <c r="I6" i="6"/>
  <c r="I27" i="6" s="1"/>
  <c r="G6" i="7" s="1"/>
  <c r="H6" i="7" s="1"/>
  <c r="L16" i="6"/>
  <c r="G11" i="6"/>
  <c r="M11" i="6" s="1"/>
  <c r="L19" i="6"/>
  <c r="L12" i="6"/>
  <c r="L10" i="6"/>
  <c r="M19" i="6"/>
  <c r="M18" i="6"/>
  <c r="M17" i="6"/>
  <c r="M16" i="6"/>
  <c r="M12" i="6"/>
  <c r="M10" i="6"/>
  <c r="M9" i="6"/>
  <c r="K5" i="6"/>
  <c r="K27" i="6" s="1"/>
  <c r="M14" i="6" l="1"/>
  <c r="G5" i="7" l="1"/>
  <c r="H5" i="7" s="1"/>
  <c r="G5" i="6"/>
  <c r="L5" i="6"/>
  <c r="M5" i="6" l="1"/>
  <c r="I6" i="7"/>
  <c r="J6" i="7" s="1"/>
  <c r="I5" i="7" s="1"/>
  <c r="J5" i="7" s="1"/>
  <c r="J19" i="7" s="1"/>
  <c r="E11" i="8" s="1"/>
  <c r="G6" i="6"/>
  <c r="G27" i="6" s="1"/>
  <c r="L6" i="6"/>
  <c r="M6" i="6" l="1"/>
  <c r="M27" i="6" s="1"/>
  <c r="E6" i="7"/>
  <c r="F6" i="7" l="1"/>
  <c r="E5" i="7" s="1"/>
  <c r="F5" i="7" l="1"/>
  <c r="F19" i="7" s="1"/>
  <c r="E4" i="8" s="1"/>
  <c r="K6" i="7"/>
  <c r="H19" i="7" l="1"/>
  <c r="E8" i="8" s="1"/>
  <c r="L6" i="7"/>
  <c r="K5" i="7"/>
  <c r="E9" i="8" l="1"/>
  <c r="E17" i="8"/>
  <c r="E15" i="8"/>
  <c r="E14" i="8"/>
  <c r="E16" i="8" s="1"/>
  <c r="L5" i="7"/>
  <c r="L19" i="7" s="1"/>
  <c r="E10" i="8" l="1"/>
  <c r="E13" i="8" l="1"/>
  <c r="E12" i="8"/>
  <c r="E7" i="8"/>
  <c r="E19" i="8" s="1"/>
  <c r="E21" i="8" l="1"/>
  <c r="E22" i="8" l="1"/>
  <c r="E23" i="8" s="1"/>
  <c r="E25" i="8" l="1"/>
  <c r="E26" i="8" s="1"/>
  <c r="E27" i="8" s="1"/>
  <c r="E28" i="8" s="1"/>
</calcChain>
</file>

<file path=xl/sharedStrings.xml><?xml version="1.0" encoding="utf-8"?>
<sst xmlns="http://schemas.openxmlformats.org/spreadsheetml/2006/main" count="641" uniqueCount="352">
  <si>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</si>
  <si>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</si>
  <si>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</si>
  <si>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</si>
  <si>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</si>
  <si>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</si>
  <si>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</si>
  <si>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</si>
  <si>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</si>
  <si>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</si>
  <si>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</si>
  <si>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</si>
  <si>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</si>
  <si>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</si>
  <si>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</si>
  <si>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</si>
  <si>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</si>
  <si>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</si>
  <si>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</si>
  <si>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</si>
  <si>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</si>
  <si>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</si>
  <si>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</si>
  <si>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</si>
  <si>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</si>
  <si>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</si>
  <si>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</si>
  <si>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</si>
  <si>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</si>
  <si>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</si>
  <si>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</si>
  <si>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</si>
  <si>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</si>
  <si>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</si>
  <si>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</si>
  <si>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</si>
  <si>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</si>
  <si>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</si>
  <si>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</si>
  <si>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</si>
  <si>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</si>
  <si>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</si>
  <si>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</si>
  <si>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</si>
  <si>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</si>
  <si>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</si>
  <si>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</si>
  <si>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</si>
  <si>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</si>
  <si>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</si>
  <si>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</si>
  <si>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</t>
  </si>
  <si>
    <t>010101</t>
  </si>
  <si>
    <t>T</t>
  </si>
  <si>
    <t>F</t>
  </si>
  <si>
    <t>[ 합           계 ]</t>
  </si>
  <si>
    <t>TOTAL</t>
  </si>
  <si>
    <t>010104</t>
  </si>
  <si>
    <t>EA</t>
  </si>
  <si>
    <t>52CB02550FFD83E3398310CEE61D7A</t>
  </si>
  <si>
    <t>01010452CB02550FFD83E3398310CEE61D7A</t>
  </si>
  <si>
    <t>52CB02550FFD83E3398310CEE61D74</t>
  </si>
  <si>
    <t>01010452CB02550FFD83E3398310CEE61D74</t>
  </si>
  <si>
    <t>010106</t>
  </si>
  <si>
    <t>붙박이장 제작설치</t>
  </si>
  <si>
    <t>지정 SHEET 마감/ 925*1200*9EA</t>
  </si>
  <si>
    <t>5578422518A2829A2B72106DA01C60DBA0AABD</t>
  </si>
  <si>
    <t>0101065578422518A2829A2B72106DA01C60DBA0AABD</t>
  </si>
  <si>
    <t>책꽂이 제작설치</t>
  </si>
  <si>
    <t>지정 SHEET 마감/ 450*450*400*10EA</t>
  </si>
  <si>
    <t>5578422518A2829A2B72106DA01C60DBA0AABC</t>
  </si>
  <si>
    <t>0101065578422518A2829A2B72106DA01C60DBA0AABC</t>
  </si>
  <si>
    <t>방석</t>
  </si>
  <si>
    <t>5578422518A2829A2B72106DA01C60DBA0AAB3</t>
  </si>
  <si>
    <t>0101065578422518A2829A2B72106DA01C60DBA0AAB3</t>
  </si>
  <si>
    <t>원형테이블</t>
  </si>
  <si>
    <t>600 MM</t>
  </si>
  <si>
    <t>5578422518A2829A2B72106DA01C60DBA0AAB2</t>
  </si>
  <si>
    <t>0101065578422518A2829A2B72106DA01C60DBA0AAB2</t>
  </si>
  <si>
    <t>스툴</t>
  </si>
  <si>
    <t>400 MM</t>
  </si>
  <si>
    <t>5578422518A2829A2B72106DA01C60DBA0A994</t>
  </si>
  <si>
    <t>0101065578422518A2829A2B72106DA01C60DBA0A994</t>
  </si>
  <si>
    <t>유물장 쇼케이스(유리도어 포함)</t>
  </si>
  <si>
    <t>5578422518A2829A2B72106DA01C60DBA0A996</t>
  </si>
  <si>
    <t>0101065578422518A2829A2B72106DA01C60DBA0A996</t>
  </si>
  <si>
    <t>5578422518A2829A2B72106DA01C60DBA0A997</t>
  </si>
  <si>
    <t>0101065578422518A2829A2B72106DA01C60DBA0A997</t>
  </si>
  <si>
    <t>책장</t>
  </si>
  <si>
    <t>지정 SHEET 마감/ 1860*400*1200</t>
  </si>
  <si>
    <t>5578422518A2829A2B72106DA01C60DBA0A990</t>
  </si>
  <si>
    <t>0101065578422518A2829A2B72106DA01C60DBA0A990</t>
  </si>
  <si>
    <t>지정 SHEET 마감/ 1980*400*1400</t>
  </si>
  <si>
    <t>5578422518A2829A2B72106DA01C60DBA0A991</t>
  </si>
  <si>
    <t>0101065578422518A2829A2B72106DA01C60DBA0A991</t>
  </si>
  <si>
    <t>지정 SHEET 마감/ 2500*400*1400</t>
  </si>
  <si>
    <t>5578422518A2829A2B72106DA01C60DBA0A992</t>
  </si>
  <si>
    <t>0101065578422518A2829A2B72106DA01C60DBA0A992</t>
  </si>
  <si>
    <t>안내데스크</t>
  </si>
  <si>
    <t>8000*800*1150</t>
  </si>
  <si>
    <t>5578422518A2829A2B72106DA01C60DBA0A99D</t>
  </si>
  <si>
    <t>0101065578422518A2829A2B72106DA01C60DBA0A99D</t>
  </si>
  <si>
    <t>안내데스크 의자</t>
  </si>
  <si>
    <t>5578422518A2829A2B72106DA01C60DBA0A88E</t>
  </si>
  <si>
    <t>0101065578422518A2829A2B72106DA01C60DBA0A88E</t>
  </si>
  <si>
    <t>비      고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</si>
  <si>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</si>
  <si>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</si>
  <si>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</si>
  <si>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</si>
  <si>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</si>
  <si>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</si>
  <si>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</si>
  <si>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</si>
  <si>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</si>
  <si>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</si>
  <si>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</si>
  <si>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</si>
  <si>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</si>
  <si>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</si>
  <si>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</si>
  <si>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</si>
  <si>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</si>
  <si>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</si>
  <si>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</si>
  <si>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</si>
  <si>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</si>
  <si>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C4</t>
  </si>
  <si>
    <t>산  재  보  험  료</t>
  </si>
  <si>
    <t>노무비 * 3.56%</t>
  </si>
  <si>
    <t>C5</t>
  </si>
  <si>
    <t>고  용  보  험  료</t>
  </si>
  <si>
    <t>노무비 * 1.01%</t>
  </si>
  <si>
    <t>C6</t>
  </si>
  <si>
    <t>국민  건강  보험료</t>
  </si>
  <si>
    <t>직접노무비 * 3.545%</t>
  </si>
  <si>
    <t>C7</t>
  </si>
  <si>
    <t>국민  연금  보험료</t>
  </si>
  <si>
    <t>직접노무비 * 4.5%</t>
  </si>
  <si>
    <t>CA</t>
  </si>
  <si>
    <t>산업안전보건관리비</t>
  </si>
  <si>
    <t>(재료비+직노+관급자재비) * 2.93%</t>
  </si>
  <si>
    <t>CG</t>
  </si>
  <si>
    <t>기   타    경   비</t>
  </si>
  <si>
    <t>CH</t>
  </si>
  <si>
    <t>환  경  보  전  비</t>
  </si>
  <si>
    <t>(재료비+직노+경비) * 0.3%</t>
  </si>
  <si>
    <t>CS</t>
  </si>
  <si>
    <t>S1</t>
  </si>
  <si>
    <t>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</si>
  <si>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</si>
  <si>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</si>
  <si>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</si>
  <si>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</si>
  <si>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</si>
  <si>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</si>
  <si>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</si>
  <si>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</si>
  <si>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</si>
  <si>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</si>
  <si>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</si>
  <si>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</si>
  <si>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</si>
  <si>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EA</t>
    <phoneticPr fontId="1" type="noConversion"/>
  </si>
  <si>
    <t>벤치</t>
    <phoneticPr fontId="1" type="noConversion"/>
  </si>
  <si>
    <t>일자형</t>
    <phoneticPr fontId="1" type="noConversion"/>
  </si>
  <si>
    <t>SET</t>
    <phoneticPr fontId="1" type="noConversion"/>
  </si>
  <si>
    <t>"ㄷ"자형</t>
    <phoneticPr fontId="1" type="noConversion"/>
  </si>
  <si>
    <t>집 계 표</t>
    <phoneticPr fontId="1" type="noConversion"/>
  </si>
  <si>
    <t>원 가 계 산 서</t>
    <phoneticPr fontId="1" type="noConversion"/>
  </si>
  <si>
    <t>유리 칸막이 설치</t>
    <phoneticPr fontId="1" type="noConversion"/>
  </si>
  <si>
    <t>No.</t>
    <phoneticPr fontId="1" type="noConversion"/>
  </si>
  <si>
    <t>지정 SHEET 마감/ 4130*400*2400</t>
    <phoneticPr fontId="1" type="noConversion"/>
  </si>
  <si>
    <t>지정 SHEET 마감/ 1180*400*2400</t>
    <phoneticPr fontId="1" type="noConversion"/>
  </si>
  <si>
    <t>유물장</t>
    <phoneticPr fontId="1" type="noConversion"/>
  </si>
  <si>
    <t>BAR 카운타</t>
    <phoneticPr fontId="1" type="noConversion"/>
  </si>
  <si>
    <t>의자</t>
    <phoneticPr fontId="1" type="noConversion"/>
  </si>
  <si>
    <t>F-01</t>
    <phoneticPr fontId="1" type="noConversion"/>
  </si>
  <si>
    <t>F-02</t>
  </si>
  <si>
    <t>F-03</t>
  </si>
  <si>
    <t>F-04</t>
  </si>
  <si>
    <t>F-05</t>
  </si>
  <si>
    <t>F-06</t>
  </si>
  <si>
    <t>F-07</t>
  </si>
  <si>
    <t>F-08</t>
  </si>
  <si>
    <t>F-09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</si>
  <si>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</si>
  <si>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</si>
  <si>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</si>
  <si>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</si>
  <si>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</si>
  <si>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</si>
  <si>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</si>
  <si>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</si>
  <si>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</si>
  <si>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2250*650*1400</t>
    <phoneticPr fontId="1" type="noConversion"/>
  </si>
  <si>
    <t>3500*450*1100</t>
    <phoneticPr fontId="1" type="noConversion"/>
  </si>
  <si>
    <t>운반비</t>
    <phoneticPr fontId="1" type="noConversion"/>
  </si>
  <si>
    <t>인</t>
    <phoneticPr fontId="1" type="noConversion"/>
  </si>
  <si>
    <t>식</t>
    <phoneticPr fontId="1" type="noConversion"/>
  </si>
  <si>
    <t>0101  특별전시</t>
    <phoneticPr fontId="1" type="noConversion"/>
  </si>
  <si>
    <t>01  특별전시</t>
    <phoneticPr fontId="1" type="noConversion"/>
  </si>
  <si>
    <t>시공 설치비</t>
    <phoneticPr fontId="1" type="noConversion"/>
  </si>
  <si>
    <t>계 * 6%</t>
    <phoneticPr fontId="1" type="noConversion"/>
  </si>
  <si>
    <t>기   계    경   비</t>
    <phoneticPr fontId="1" type="noConversion"/>
  </si>
  <si>
    <t>노인장기요양보험료</t>
  </si>
  <si>
    <t>건강보험료 * 12.95%</t>
  </si>
  <si>
    <t>퇴직공제부금비</t>
    <phoneticPr fontId="1" type="noConversion"/>
  </si>
  <si>
    <t>직접노무비 * 2.3%</t>
    <phoneticPr fontId="1" type="noConversion"/>
  </si>
  <si>
    <t>직접노무비 * 15.0%</t>
    <phoneticPr fontId="1" type="noConversion"/>
  </si>
  <si>
    <t>(재료비+노무비) * 4.6%</t>
    <phoneticPr fontId="1" type="noConversion"/>
  </si>
  <si>
    <t>(노무비+경비+일반관리비) * 7.4%</t>
    <phoneticPr fontId="1" type="noConversion"/>
  </si>
  <si>
    <t>단수정리 -6,560</t>
    <phoneticPr fontId="1" type="noConversion"/>
  </si>
  <si>
    <t xml:space="preserve">2025년 국립진주박물관  기획·특별전시 </t>
    <phoneticPr fontId="6" type="noConversion"/>
  </si>
  <si>
    <t>국립진주박물관</t>
    <phoneticPr fontId="8" type="noConversion"/>
  </si>
  <si>
    <t xml:space="preserve">용역명 : 국립진주박물관 기획·특별전시 '암행어사-백성의 곁에 서다'전시 설계·제작·설치 </t>
    <phoneticPr fontId="1" type="noConversion"/>
  </si>
  <si>
    <t>암행어사-백성의 곁에 서다'전시 설계·제작·설치</t>
    <phoneticPr fontId="6" type="noConversion"/>
  </si>
  <si>
    <t xml:space="preserve">2025. 6.   </t>
    <phoneticPr fontId="1" type="noConversion"/>
  </si>
  <si>
    <t>[ 국립진주박물관 기획특별전 전시 설계·제작·설치 ]</t>
    <phoneticPr fontId="1" type="noConversion"/>
  </si>
  <si>
    <t>01  국립진주박물관 기획·특별전시전 전시 설계·제작·설치</t>
    <phoneticPr fontId="1" type="noConversion"/>
  </si>
  <si>
    <t>[ 국립진주박물관  기획·특별전시 전시 설계·제작·설치 ]</t>
    <phoneticPr fontId="1" type="noConversion"/>
  </si>
  <si>
    <t>합계금액(vat포함)</t>
  </si>
  <si>
    <t>一金</t>
  </si>
  <si>
    <t>일억오천만 원정</t>
  </si>
  <si>
    <t>No</t>
  </si>
  <si>
    <t>품 목</t>
  </si>
  <si>
    <t>수 량</t>
  </si>
  <si>
    <t>단 가</t>
  </si>
  <si>
    <t>금 액</t>
  </si>
  <si>
    <t>비고</t>
  </si>
  <si>
    <t>1. 기획 및 전시디자인</t>
  </si>
  <si>
    <t>2. 공통공사</t>
  </si>
  <si>
    <t>3. 벽체공사(목재틀, 합판 등 제작·설치)</t>
  </si>
  <si>
    <t>4. 도장 공사(수성도장, 롤페인트등)</t>
  </si>
  <si>
    <t>5. 유리공사(강화유리8mm 및 각면마감)</t>
  </si>
  <si>
    <t>6. 인테리어필름공사(유물보조대마감 외)</t>
  </si>
  <si>
    <t>7. 영상하드웨어 설치 및 유지보수</t>
  </si>
  <si>
    <t>8. 그래픽제작 및 사인/홍보물공사(그래픽편집 및 시트커팅외)</t>
  </si>
  <si>
    <t>9. 전기공사 (배선.등기구취부)</t>
  </si>
  <si>
    <t>10. 방염공사(소방필증)</t>
  </si>
  <si>
    <t>11. 준공청소</t>
  </si>
  <si>
    <t>12. 철거공사</t>
  </si>
  <si>
    <t>13. 4대보험</t>
  </si>
  <si>
    <t>합 계(1)</t>
  </si>
  <si>
    <t>경비</t>
  </si>
  <si>
    <t>합계*8%</t>
  </si>
  <si>
    <t>이 윤</t>
  </si>
  <si>
    <t>(합계+일반관리비)*10%</t>
  </si>
  <si>
    <t>공급가액</t>
  </si>
  <si>
    <t>합계+일반관리비+이윤</t>
  </si>
  <si>
    <t>부가가치세</t>
  </si>
  <si>
    <t>총 계</t>
  </si>
  <si>
    <t>만단위 절사</t>
  </si>
  <si>
    <t>총 금액</t>
  </si>
  <si>
    <t>최 종 합 계</t>
  </si>
  <si>
    <t>품명</t>
  </si>
  <si>
    <t>규격</t>
  </si>
  <si>
    <t>단가</t>
  </si>
  <si>
    <t>금액</t>
  </si>
  <si>
    <t>디자인기획</t>
  </si>
  <si>
    <t>특급기술자(1인*10일)</t>
  </si>
  <si>
    <t>인</t>
  </si>
  <si>
    <t>중급기술자(1인*20일)</t>
  </si>
  <si>
    <t>합 계</t>
  </si>
  <si>
    <t>자재 운반</t>
  </si>
  <si>
    <t>먹메김</t>
  </si>
  <si>
    <t>건축목공</t>
  </si>
  <si>
    <t>현장보양자재 설치</t>
  </si>
  <si>
    <t>M2</t>
  </si>
  <si>
    <t>현장정리</t>
  </si>
  <si>
    <t>1인*10일</t>
  </si>
  <si>
    <t>보통인부</t>
  </si>
  <si>
    <t>보양자재</t>
  </si>
  <si>
    <t>텐텐지1800*30M</t>
  </si>
  <si>
    <t>식</t>
  </si>
  <si>
    <t>내부연출 벽체(연출공간포함)</t>
  </si>
  <si>
    <t>전시진열장 제작</t>
  </si>
  <si>
    <t>유물 받침대</t>
  </si>
  <si>
    <t>영상 벽체(보강재포함)</t>
  </si>
  <si>
    <t>목공인건비(공장제작)</t>
  </si>
  <si>
    <t>7인*4일</t>
  </si>
  <si>
    <t>목공인건비(현장설치)</t>
  </si>
  <si>
    <t>4인*5일</t>
  </si>
  <si>
    <t>운송비</t>
  </si>
  <si>
    <t>5톤탑차</t>
  </si>
  <si>
    <t>대</t>
  </si>
  <si>
    <t>바탕만들기</t>
  </si>
  <si>
    <t>라인퍼티</t>
  </si>
  <si>
    <t>수성페인트</t>
  </si>
  <si>
    <t>수성 지정색</t>
  </si>
  <si>
    <t>부자재</t>
  </si>
  <si>
    <t>카바링,테이프,한랭사 등</t>
  </si>
  <si>
    <t>도장공 인건비</t>
  </si>
  <si>
    <t>4인6일</t>
  </si>
  <si>
    <t>도장공</t>
  </si>
  <si>
    <t>강화유리 제작</t>
  </si>
  <si>
    <t>강화유리8mm</t>
  </si>
  <si>
    <t>자평</t>
  </si>
  <si>
    <t>유리각면</t>
  </si>
  <si>
    <t>설치인건비</t>
  </si>
  <si>
    <t>2인*2일</t>
  </si>
  <si>
    <t>인테리어필름</t>
  </si>
  <si>
    <t>필름공 인건비</t>
  </si>
  <si>
    <t>벽면실사출력</t>
  </si>
  <si>
    <t>켈합성지</t>
  </si>
  <si>
    <t>포맥스</t>
  </si>
  <si>
    <t>5T</t>
  </si>
  <si>
    <t>장</t>
  </si>
  <si>
    <t>입체스카시(지정도장마감)</t>
  </si>
  <si>
    <t>아크릴레이저+도장</t>
  </si>
  <si>
    <t>시트커팅</t>
  </si>
  <si>
    <t>지정시트</t>
  </si>
  <si>
    <t>포스터(600*900)</t>
  </si>
  <si>
    <t>500부</t>
  </si>
  <si>
    <t>리플렛(260*440)</t>
  </si>
  <si>
    <t>10000부</t>
  </si>
  <si>
    <t>초청장</t>
  </si>
  <si>
    <t>1000부</t>
  </si>
  <si>
    <t>봉투포함</t>
  </si>
  <si>
    <t>대형현수막(4950*2760)</t>
  </si>
  <si>
    <t>가로등 베너(600*1800)</t>
  </si>
  <si>
    <t>조</t>
  </si>
  <si>
    <t>인건비(시트/스카시/출력물부착)</t>
  </si>
  <si>
    <t>4인*3일</t>
  </si>
  <si>
    <t>그래픽편집</t>
  </si>
  <si>
    <t>1인*25일</t>
  </si>
  <si>
    <t>내부간선작업</t>
  </si>
  <si>
    <t>M</t>
  </si>
  <si>
    <t>LED BAR</t>
  </si>
  <si>
    <t>SNPS안정기</t>
  </si>
  <si>
    <t>개</t>
  </si>
  <si>
    <t>LED BAR 조광기</t>
  </si>
  <si>
    <t>기타자재비(콘센트 및 기타부속)</t>
  </si>
  <si>
    <t>전기인건비</t>
  </si>
  <si>
    <t>2인*3일</t>
  </si>
  <si>
    <t>방염작업</t>
  </si>
  <si>
    <t>소방필증</t>
  </si>
  <si>
    <t>준공청소</t>
  </si>
  <si>
    <t>철거작업</t>
  </si>
  <si>
    <t>6인*2일</t>
  </si>
  <si>
    <t>폐기물 차량</t>
  </si>
  <si>
    <t>2.5ton</t>
  </si>
  <si>
    <t>철거장비, 자재비</t>
  </si>
  <si>
    <t>재료비 합계</t>
  </si>
  <si>
    <t>직접노무비</t>
  </si>
  <si>
    <t>고용보험(노무비*1.01%)</t>
  </si>
  <si>
    <t>산재보험(노무비*3.7%)</t>
  </si>
  <si>
    <t>국민연금보험료(직접노무비*4.5%)</t>
  </si>
  <si>
    <t>국민건강보험료(직접노무비*3.545%)</t>
  </si>
  <si>
    <t>직접노무비*12.5%</t>
    <phoneticPr fontId="1" type="noConversion"/>
  </si>
  <si>
    <t>간접노무비</t>
    <phoneticPr fontId="1" type="noConversion"/>
  </si>
  <si>
    <t>13. 4대보험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</si>
</sst>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₩&quot;#,##0;[Red]\-&quot;₩&quot;#,##0"/>
    <numFmt numFmtId="41" formatCode="_-* #,##0_-;\-* #,##0_-;_-* &quot;-&quot;_-;_-@_-"/>
    <numFmt numFmtId="176" formatCode="#,###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b/>
      <sz val="7"/>
      <color rgb="FF000000"/>
      <name val="맑은 고딕"/>
      <family val="3"/>
      <charset val="129"/>
      <scheme val="minor"/>
    </font>
    <font>
      <b/>
      <sz val="8.5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3DFE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C96"/>
        <bgColor indexed="64"/>
      </patternFill>
    </fill>
  </fills>
  <borders count="6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808080"/>
      </top>
      <bottom style="double">
        <color rgb="FF808080"/>
      </bottom>
      <diagonal/>
    </border>
    <border>
      <left style="thin">
        <color rgb="FF000000"/>
      </left>
      <right style="medium">
        <color rgb="FF808080"/>
      </right>
      <top style="thick">
        <color rgb="FF808080"/>
      </top>
      <bottom style="double">
        <color rgb="FF808080"/>
      </bottom>
      <diagonal/>
    </border>
    <border>
      <left style="medium">
        <color rgb="FF808080"/>
      </left>
      <right style="thick">
        <color rgb="FF808080"/>
      </right>
      <top style="thick">
        <color rgb="FF808080"/>
      </top>
      <bottom style="double">
        <color rgb="FF808080"/>
      </bottom>
      <diagonal/>
    </border>
    <border>
      <left style="medium">
        <color rgb="FF808080"/>
      </left>
      <right style="medium">
        <color rgb="FF808080"/>
      </right>
      <top style="double">
        <color rgb="FF808080"/>
      </top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double">
        <color rgb="FF808080"/>
      </top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medium">
        <color rgb="FF808080"/>
      </top>
      <bottom style="medium">
        <color rgb="FF808080"/>
      </bottom>
      <diagonal/>
    </border>
    <border>
      <left style="thick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thin">
        <color rgb="FF000000"/>
      </right>
      <top style="thick">
        <color rgb="FF808080"/>
      </top>
      <bottom style="double">
        <color rgb="FF808080"/>
      </bottom>
      <diagonal/>
    </border>
    <border>
      <left/>
      <right style="medium">
        <color rgb="FF808080"/>
      </right>
      <top style="double">
        <color rgb="FF808080"/>
      </top>
      <bottom style="medium">
        <color rgb="FF808080"/>
      </bottom>
      <diagonal/>
    </border>
    <border>
      <left style="thick">
        <color rgb="FF808080"/>
      </left>
      <right/>
      <top style="thick">
        <color rgb="FF808080"/>
      </top>
      <bottom style="double">
        <color rgb="FF808080"/>
      </bottom>
      <diagonal/>
    </border>
    <border>
      <left style="thick">
        <color rgb="FF808080"/>
      </left>
      <right/>
      <top style="double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ck">
        <color rgb="FF808080"/>
      </bottom>
      <diagonal/>
    </border>
    <border>
      <left style="medium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thick">
        <color rgb="FF808080"/>
      </left>
      <right/>
      <top style="thick">
        <color rgb="FF808080"/>
      </top>
      <bottom style="medium">
        <color rgb="FF808080"/>
      </bottom>
      <diagonal/>
    </border>
    <border>
      <left style="thick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/>
      <top style="medium">
        <color rgb="FF808080"/>
      </top>
      <bottom style="thick">
        <color rgb="FF808080"/>
      </bottom>
      <diagonal/>
    </border>
    <border>
      <left/>
      <right/>
      <top style="medium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</borders>
  <cellStyleXfs count="2">
    <xf numFmtId="0" fontId="0" fillId="0" borderId="0">
      <alignment vertical="center"/>
    </xf>
    <xf numFmtId="41" fontId="9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Font="1" applyBorder="1" applyAlignment="1">
      <alignment vertical="center" wrapText="1"/>
    </xf>
    <xf numFmtId="0" fontId="3" fillId="0" borderId="5" xfId="0" quotePrefix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176" fontId="3" fillId="0" borderId="5" xfId="0" applyNumberFormat="1" applyFont="1" applyBorder="1" applyAlignment="1">
      <alignment vertical="center" wrapText="1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0" fillId="0" borderId="5" xfId="0" quotePrefix="1" applyFont="1" applyBorder="1" applyAlignment="1">
      <alignment vertical="center" wrapText="1"/>
    </xf>
    <xf numFmtId="0" fontId="0" fillId="0" borderId="5" xfId="0" applyBorder="1">
      <alignment vertical="center"/>
    </xf>
    <xf numFmtId="0" fontId="4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quotePrefix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3" fillId="0" borderId="5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3" fontId="15" fillId="0" borderId="24" xfId="0" applyNumberFormat="1" applyFont="1" applyBorder="1" applyAlignment="1">
      <alignment horizontal="right" vertical="center" wrapText="1"/>
    </xf>
    <xf numFmtId="0" fontId="13" fillId="0" borderId="28" xfId="0" applyFont="1" applyBorder="1" applyAlignment="1">
      <alignment horizontal="lef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distributed" vertical="center" wrapText="1"/>
    </xf>
    <xf numFmtId="0" fontId="3" fillId="0" borderId="5" xfId="0" quotePrefix="1" applyFont="1" applyBorder="1" applyAlignment="1">
      <alignment horizontal="distributed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4" fillId="0" borderId="5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3" fontId="14" fillId="0" borderId="32" xfId="0" applyNumberFormat="1" applyFont="1" applyBorder="1" applyAlignment="1">
      <alignment horizontal="left" vertical="center" wrapText="1" indent="4"/>
    </xf>
    <xf numFmtId="3" fontId="14" fillId="0" borderId="33" xfId="0" applyNumberFormat="1" applyFont="1" applyBorder="1" applyAlignment="1">
      <alignment horizontal="left" vertical="center" wrapText="1" indent="4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 indent="3"/>
    </xf>
    <xf numFmtId="0" fontId="15" fillId="0" borderId="27" xfId="0" applyFont="1" applyBorder="1" applyAlignment="1">
      <alignment horizontal="left" vertical="center" wrapText="1" indent="3"/>
    </xf>
    <xf numFmtId="9" fontId="15" fillId="0" borderId="25" xfId="0" applyNumberFormat="1" applyFont="1" applyBorder="1" applyAlignment="1">
      <alignment horizontal="center" vertical="center" wrapText="1"/>
    </xf>
    <xf numFmtId="9" fontId="15" fillId="0" borderId="27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 indent="4"/>
    </xf>
    <xf numFmtId="6" fontId="14" fillId="0" borderId="9" xfId="0" applyNumberFormat="1" applyFont="1" applyBorder="1" applyAlignment="1">
      <alignment horizontal="left" vertical="center" wrapText="1" indent="4"/>
    </xf>
    <xf numFmtId="6" fontId="14" fillId="0" borderId="10" xfId="0" applyNumberFormat="1" applyFont="1" applyBorder="1" applyAlignment="1">
      <alignment horizontal="left" vertical="center" wrapText="1" indent="4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right" vertical="center" wrapText="1"/>
    </xf>
    <xf numFmtId="0" fontId="14" fillId="3" borderId="34" xfId="0" applyFont="1" applyFill="1" applyBorder="1" applyAlignment="1">
      <alignment horizontal="left" vertical="center" wrapText="1" inden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center" wrapText="1"/>
    </xf>
    <xf numFmtId="3" fontId="14" fillId="0" borderId="40" xfId="0" applyNumberFormat="1" applyFont="1" applyBorder="1" applyAlignment="1">
      <alignment horizontal="right" vertical="center" wrapText="1"/>
    </xf>
    <xf numFmtId="0" fontId="15" fillId="0" borderId="41" xfId="0" applyFont="1" applyBorder="1" applyAlignment="1">
      <alignment horizontal="left" vertical="center" wrapText="1"/>
    </xf>
    <xf numFmtId="0" fontId="14" fillId="5" borderId="39" xfId="0" applyFont="1" applyFill="1" applyBorder="1" applyAlignment="1">
      <alignment horizontal="left" vertical="center" wrapText="1"/>
    </xf>
    <xf numFmtId="0" fontId="15" fillId="5" borderId="40" xfId="0" applyFont="1" applyFill="1" applyBorder="1" applyAlignment="1">
      <alignment horizontal="left" vertical="center" wrapText="1"/>
    </xf>
    <xf numFmtId="3" fontId="14" fillId="5" borderId="40" xfId="0" applyNumberFormat="1" applyFont="1" applyFill="1" applyBorder="1" applyAlignment="1">
      <alignment horizontal="right" vertical="center" wrapText="1"/>
    </xf>
    <xf numFmtId="0" fontId="15" fillId="5" borderId="41" xfId="0" applyFont="1" applyFill="1" applyBorder="1" applyAlignment="1">
      <alignment horizontal="left" vertical="center" wrapText="1"/>
    </xf>
    <xf numFmtId="0" fontId="15" fillId="4" borderId="40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4" fillId="5" borderId="43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left" vertical="center" wrapText="1"/>
    </xf>
    <xf numFmtId="3" fontId="17" fillId="7" borderId="51" xfId="0" applyNumberFormat="1" applyFont="1" applyFill="1" applyBorder="1" applyAlignment="1">
      <alignment horizontal="right" vertical="center" wrapText="1"/>
    </xf>
    <xf numFmtId="0" fontId="15" fillId="7" borderId="52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3" fontId="17" fillId="8" borderId="48" xfId="0" applyNumberFormat="1" applyFont="1" applyFill="1" applyBorder="1" applyAlignment="1">
      <alignment horizontal="right" vertical="center" wrapText="1"/>
    </xf>
    <xf numFmtId="0" fontId="15" fillId="8" borderId="49" xfId="0" applyFont="1" applyFill="1" applyBorder="1" applyAlignment="1">
      <alignment horizontal="left" vertical="center" wrapText="1"/>
    </xf>
    <xf numFmtId="0" fontId="15" fillId="8" borderId="40" xfId="0" applyFont="1" applyFill="1" applyBorder="1" applyAlignment="1">
      <alignment horizontal="left" vertical="center" wrapText="1"/>
    </xf>
    <xf numFmtId="3" fontId="17" fillId="8" borderId="40" xfId="0" applyNumberFormat="1" applyFont="1" applyFill="1" applyBorder="1" applyAlignment="1">
      <alignment horizontal="right" vertical="center" wrapText="1"/>
    </xf>
    <xf numFmtId="0" fontId="15" fillId="8" borderId="41" xfId="0" applyFont="1" applyFill="1" applyBorder="1" applyAlignment="1">
      <alignment horizontal="left" vertical="center" wrapText="1"/>
    </xf>
    <xf numFmtId="0" fontId="15" fillId="9" borderId="51" xfId="0" applyFont="1" applyFill="1" applyBorder="1" applyAlignment="1">
      <alignment horizontal="left" vertical="center" wrapText="1"/>
    </xf>
    <xf numFmtId="3" fontId="17" fillId="9" borderId="51" xfId="0" applyNumberFormat="1" applyFont="1" applyFill="1" applyBorder="1" applyAlignment="1">
      <alignment horizontal="right" vertical="center" wrapText="1"/>
    </xf>
    <xf numFmtId="0" fontId="15" fillId="9" borderId="52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15" fillId="4" borderId="49" xfId="0" applyFont="1" applyFill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right" vertical="center" wrapText="1"/>
    </xf>
    <xf numFmtId="3" fontId="14" fillId="0" borderId="57" xfId="0" applyNumberFormat="1" applyFont="1" applyBorder="1" applyAlignment="1">
      <alignment horizontal="right" vertical="center" wrapText="1"/>
    </xf>
    <xf numFmtId="0" fontId="13" fillId="0" borderId="5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7" fillId="7" borderId="60" xfId="0" applyFont="1" applyFill="1" applyBorder="1" applyAlignment="1">
      <alignment horizontal="center" vertical="center" wrapText="1"/>
    </xf>
    <xf numFmtId="0" fontId="17" fillId="7" borderId="61" xfId="0" applyFont="1" applyFill="1" applyBorder="1" applyAlignment="1">
      <alignment horizontal="center" vertical="center" wrapText="1"/>
    </xf>
    <xf numFmtId="0" fontId="17" fillId="7" borderId="59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8" borderId="62" xfId="0" applyFont="1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50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7" fillId="9" borderId="60" xfId="0" applyFont="1" applyFill="1" applyBorder="1" applyAlignment="1">
      <alignment horizontal="center" vertical="center" wrapText="1"/>
    </xf>
    <xf numFmtId="0" fontId="17" fillId="9" borderId="61" xfId="0" applyFont="1" applyFill="1" applyBorder="1" applyAlignment="1">
      <alignment horizontal="center" vertical="center" wrapText="1"/>
    </xf>
    <xf numFmtId="0" fontId="17" fillId="9" borderId="59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tabSelected="1" workbookViewId="0">
      <selection activeCell="B2" sqref="B2"/>
    </sheetView>
  </sheetViews>
  <sheetFormatPr defaultRowHeight="16.5" x14ac:dyDescent="0.3"/>
  <cols>
    <col min="1" max="16384" width="9" style="3"/>
  </cols>
  <sheetData>
    <row r="5" spans="1:13" x14ac:dyDescent="0.3">
      <c r="A5" s="54" t="s">
        <v>213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8.25" customHeight="1" x14ac:dyDescent="0.3"/>
    <row r="8" spans="1:13" x14ac:dyDescent="0.3">
      <c r="A8" s="57" t="s">
        <v>216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9" spans="1:13" x14ac:dyDescent="0.3">
      <c r="A19" s="55" t="s">
        <v>217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ht="26.25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20.25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31.5" x14ac:dyDescent="0.3">
      <c r="A23" s="56" t="s">
        <v>214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</sheetData>
  <mergeCells count="4">
    <mergeCell ref="A5:M6"/>
    <mergeCell ref="A19:M20"/>
    <mergeCell ref="A23:M23"/>
    <mergeCell ref="A8:M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topLeftCell="B1" zoomScaleNormal="100" zoomScaleSheetLayoutView="100" workbookViewId="0">
      <selection activeCell="F6" sqref="F6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58" t="s">
        <v>169</v>
      </c>
      <c r="C1" s="58"/>
      <c r="D1" s="58"/>
      <c r="E1" s="58"/>
      <c r="F1" s="58"/>
      <c r="G1" s="58"/>
    </row>
    <row r="2" spans="1:7" ht="21.95" customHeight="1" x14ac:dyDescent="0.3">
      <c r="B2" s="59" t="s">
        <v>215</v>
      </c>
      <c r="C2" s="59"/>
      <c r="D2" s="59"/>
      <c r="E2" s="59"/>
      <c r="F2" s="60"/>
      <c r="G2" s="60"/>
    </row>
    <row r="3" spans="1:7" ht="21.95" customHeight="1" x14ac:dyDescent="0.3">
      <c r="B3" s="61" t="s">
        <v>106</v>
      </c>
      <c r="C3" s="61"/>
      <c r="D3" s="61"/>
      <c r="E3" s="18" t="s">
        <v>107</v>
      </c>
      <c r="F3" s="18" t="s">
        <v>108</v>
      </c>
      <c r="G3" s="18" t="s">
        <v>105</v>
      </c>
    </row>
    <row r="4" spans="1:7" ht="21.95" customHeight="1" x14ac:dyDescent="0.3">
      <c r="A4" s="1" t="s">
        <v>113</v>
      </c>
      <c r="B4" s="62" t="s">
        <v>109</v>
      </c>
      <c r="C4" s="62" t="s">
        <v>110</v>
      </c>
      <c r="D4" s="18" t="s">
        <v>114</v>
      </c>
      <c r="E4" s="14">
        <f>공종별집계표!F19</f>
        <v>0</v>
      </c>
      <c r="F4" s="12" t="s">
        <v>49</v>
      </c>
      <c r="G4" s="12" t="s">
        <v>49</v>
      </c>
    </row>
    <row r="5" spans="1:7" ht="21.95" customHeight="1" x14ac:dyDescent="0.3">
      <c r="A5" s="1" t="s">
        <v>115</v>
      </c>
      <c r="B5" s="62"/>
      <c r="C5" s="62"/>
      <c r="D5" s="18" t="s">
        <v>116</v>
      </c>
      <c r="E5" s="14">
        <v>0</v>
      </c>
      <c r="F5" s="12" t="s">
        <v>49</v>
      </c>
      <c r="G5" s="12" t="s">
        <v>49</v>
      </c>
    </row>
    <row r="6" spans="1:7" ht="21.95" customHeight="1" x14ac:dyDescent="0.3">
      <c r="A6" s="1" t="s">
        <v>117</v>
      </c>
      <c r="B6" s="62"/>
      <c r="C6" s="62"/>
      <c r="D6" s="18" t="s">
        <v>118</v>
      </c>
      <c r="E6" s="14">
        <v>0</v>
      </c>
      <c r="F6" s="12" t="s">
        <v>49</v>
      </c>
      <c r="G6" s="12" t="s">
        <v>49</v>
      </c>
    </row>
    <row r="7" spans="1:7" ht="21.95" customHeight="1" x14ac:dyDescent="0.3">
      <c r="A7" s="1" t="s">
        <v>119</v>
      </c>
      <c r="B7" s="62"/>
      <c r="C7" s="62"/>
      <c r="D7" s="18" t="s">
        <v>120</v>
      </c>
      <c r="E7" s="14">
        <f>TRUNC(E4+E5-E6, 0)</f>
        <v>0</v>
      </c>
      <c r="F7" s="12" t="s">
        <v>49</v>
      </c>
      <c r="G7" s="12" t="s">
        <v>49</v>
      </c>
    </row>
    <row r="8" spans="1:7" ht="21.95" customHeight="1" x14ac:dyDescent="0.3">
      <c r="A8" s="1" t="s">
        <v>121</v>
      </c>
      <c r="B8" s="62"/>
      <c r="C8" s="62" t="s">
        <v>111</v>
      </c>
      <c r="D8" s="18" t="s">
        <v>122</v>
      </c>
      <c r="E8" s="14">
        <f>공종별집계표!H19</f>
        <v>0</v>
      </c>
      <c r="F8" s="12" t="s">
        <v>49</v>
      </c>
      <c r="G8" s="12" t="s">
        <v>49</v>
      </c>
    </row>
    <row r="9" spans="1:7" ht="21.95" customHeight="1" x14ac:dyDescent="0.3">
      <c r="A9" s="1" t="s">
        <v>123</v>
      </c>
      <c r="B9" s="62"/>
      <c r="C9" s="62"/>
      <c r="D9" s="18" t="s">
        <v>124</v>
      </c>
      <c r="E9" s="14">
        <f>TRUNC(E8*0.15, 0)</f>
        <v>0</v>
      </c>
      <c r="F9" s="12" t="s">
        <v>209</v>
      </c>
      <c r="G9" s="12" t="s">
        <v>49</v>
      </c>
    </row>
    <row r="10" spans="1:7" ht="21.95" customHeight="1" x14ac:dyDescent="0.3">
      <c r="A10" s="1" t="s">
        <v>125</v>
      </c>
      <c r="B10" s="62"/>
      <c r="C10" s="62"/>
      <c r="D10" s="18" t="s">
        <v>120</v>
      </c>
      <c r="E10" s="14">
        <f>TRUNC(E8+E9, 0)</f>
        <v>0</v>
      </c>
      <c r="F10" s="12" t="s">
        <v>49</v>
      </c>
      <c r="G10" s="12" t="s">
        <v>49</v>
      </c>
    </row>
    <row r="11" spans="1:7" ht="21.95" customHeight="1" x14ac:dyDescent="0.3">
      <c r="A11" s="1" t="s">
        <v>126</v>
      </c>
      <c r="B11" s="62"/>
      <c r="C11" s="62" t="s">
        <v>112</v>
      </c>
      <c r="D11" s="32" t="s">
        <v>204</v>
      </c>
      <c r="E11" s="14">
        <f>공종별집계표!J19</f>
        <v>0</v>
      </c>
      <c r="F11" s="12" t="s">
        <v>49</v>
      </c>
      <c r="G11" s="12" t="s">
        <v>49</v>
      </c>
    </row>
    <row r="12" spans="1:7" ht="21.95" customHeight="1" x14ac:dyDescent="0.3">
      <c r="A12" s="1" t="s">
        <v>127</v>
      </c>
      <c r="B12" s="62"/>
      <c r="C12" s="62"/>
      <c r="D12" s="18" t="s">
        <v>128</v>
      </c>
      <c r="E12" s="14">
        <f>TRUNC(E10*0.0356, 0)</f>
        <v>0</v>
      </c>
      <c r="F12" s="12" t="s">
        <v>129</v>
      </c>
      <c r="G12" s="12" t="s">
        <v>49</v>
      </c>
    </row>
    <row r="13" spans="1:7" ht="21.95" customHeight="1" x14ac:dyDescent="0.3">
      <c r="A13" s="1" t="s">
        <v>130</v>
      </c>
      <c r="B13" s="62"/>
      <c r="C13" s="62"/>
      <c r="D13" s="18" t="s">
        <v>131</v>
      </c>
      <c r="E13" s="14">
        <f>TRUNC(E10*0.0101, 0)</f>
        <v>0</v>
      </c>
      <c r="F13" s="12" t="s">
        <v>132</v>
      </c>
      <c r="G13" s="12" t="s">
        <v>49</v>
      </c>
    </row>
    <row r="14" spans="1:7" ht="21.95" customHeight="1" x14ac:dyDescent="0.3">
      <c r="A14" s="1" t="s">
        <v>133</v>
      </c>
      <c r="B14" s="62"/>
      <c r="C14" s="62"/>
      <c r="D14" s="18" t="s">
        <v>134</v>
      </c>
      <c r="E14" s="14">
        <f>TRUNC(E8*0.03545, 0)</f>
        <v>0</v>
      </c>
      <c r="F14" s="12" t="s">
        <v>135</v>
      </c>
      <c r="G14" s="12" t="s">
        <v>49</v>
      </c>
    </row>
    <row r="15" spans="1:7" ht="21.95" customHeight="1" x14ac:dyDescent="0.3">
      <c r="A15" s="1" t="s">
        <v>136</v>
      </c>
      <c r="B15" s="62"/>
      <c r="C15" s="62"/>
      <c r="D15" s="18" t="s">
        <v>137</v>
      </c>
      <c r="E15" s="14">
        <f>TRUNC(E8*0.045, 0)</f>
        <v>0</v>
      </c>
      <c r="F15" s="12" t="s">
        <v>138</v>
      </c>
      <c r="G15" s="12" t="s">
        <v>49</v>
      </c>
    </row>
    <row r="16" spans="1:7" ht="21.95" customHeight="1" x14ac:dyDescent="0.3">
      <c r="A16" s="33"/>
      <c r="B16" s="63"/>
      <c r="C16" s="63"/>
      <c r="D16" s="35" t="s">
        <v>205</v>
      </c>
      <c r="E16" s="14">
        <f>TRUNC(E14*0.1295, 0)</f>
        <v>0</v>
      </c>
      <c r="F16" s="16" t="s">
        <v>206</v>
      </c>
      <c r="G16" s="16"/>
    </row>
    <row r="17" spans="1:7" ht="21.95" customHeight="1" x14ac:dyDescent="0.3">
      <c r="A17" s="34"/>
      <c r="B17" s="63"/>
      <c r="C17" s="63"/>
      <c r="D17" s="35" t="s">
        <v>207</v>
      </c>
      <c r="E17" s="14">
        <f>TRUNC(E8*0.023, 0)</f>
        <v>0</v>
      </c>
      <c r="F17" s="12" t="s">
        <v>208</v>
      </c>
      <c r="G17" s="16"/>
    </row>
    <row r="18" spans="1:7" ht="21.95" hidden="1" customHeight="1" x14ac:dyDescent="0.3">
      <c r="A18" s="1" t="s">
        <v>139</v>
      </c>
      <c r="B18" s="62"/>
      <c r="C18" s="62"/>
      <c r="D18" s="18" t="s">
        <v>140</v>
      </c>
      <c r="E18" s="14"/>
      <c r="F18" s="12" t="s">
        <v>141</v>
      </c>
      <c r="G18" s="12" t="s">
        <v>49</v>
      </c>
    </row>
    <row r="19" spans="1:7" ht="21.95" customHeight="1" x14ac:dyDescent="0.3">
      <c r="A19" s="1" t="s">
        <v>142</v>
      </c>
      <c r="B19" s="62"/>
      <c r="C19" s="62"/>
      <c r="D19" s="18" t="s">
        <v>143</v>
      </c>
      <c r="E19" s="14">
        <f>TRUNC((E7+E10)*0.046, 0)</f>
        <v>0</v>
      </c>
      <c r="F19" s="12" t="s">
        <v>210</v>
      </c>
      <c r="G19" s="12" t="s">
        <v>49</v>
      </c>
    </row>
    <row r="20" spans="1:7" ht="21.95" hidden="1" customHeight="1" x14ac:dyDescent="0.3">
      <c r="A20" s="1" t="s">
        <v>144</v>
      </c>
      <c r="B20" s="62"/>
      <c r="C20" s="62"/>
      <c r="D20" s="18" t="s">
        <v>145</v>
      </c>
      <c r="E20" s="14"/>
      <c r="F20" s="12" t="s">
        <v>146</v>
      </c>
      <c r="G20" s="12" t="s">
        <v>49</v>
      </c>
    </row>
    <row r="21" spans="1:7" ht="21.95" customHeight="1" x14ac:dyDescent="0.3">
      <c r="A21" s="1" t="s">
        <v>147</v>
      </c>
      <c r="B21" s="62"/>
      <c r="C21" s="62"/>
      <c r="D21" s="18" t="s">
        <v>120</v>
      </c>
      <c r="E21" s="14">
        <f>TRUNC(E11+E12+E13+E14+E15+E16+E17+E18+E19+E20+ 0)</f>
        <v>0</v>
      </c>
      <c r="F21" s="12" t="s">
        <v>49</v>
      </c>
      <c r="G21" s="12" t="s">
        <v>49</v>
      </c>
    </row>
    <row r="22" spans="1:7" ht="21.95" customHeight="1" x14ac:dyDescent="0.3">
      <c r="A22" s="1" t="s">
        <v>148</v>
      </c>
      <c r="B22" s="61" t="s">
        <v>149</v>
      </c>
      <c r="C22" s="61"/>
      <c r="D22" s="61"/>
      <c r="E22" s="14">
        <f>TRUNC(E7+E10+E21, 0)</f>
        <v>0</v>
      </c>
      <c r="F22" s="12" t="s">
        <v>49</v>
      </c>
      <c r="G22" s="12" t="s">
        <v>49</v>
      </c>
    </row>
    <row r="23" spans="1:7" ht="21.95" customHeight="1" x14ac:dyDescent="0.3">
      <c r="A23" s="1" t="s">
        <v>150</v>
      </c>
      <c r="B23" s="61" t="s">
        <v>151</v>
      </c>
      <c r="C23" s="61"/>
      <c r="D23" s="61"/>
      <c r="E23" s="14">
        <f>TRUNC(E22*0.06, 0)</f>
        <v>0</v>
      </c>
      <c r="F23" s="12" t="s">
        <v>203</v>
      </c>
      <c r="G23" s="12" t="s">
        <v>49</v>
      </c>
    </row>
    <row r="24" spans="1:7" ht="21.95" customHeight="1" x14ac:dyDescent="0.3">
      <c r="A24" s="1" t="s">
        <v>152</v>
      </c>
      <c r="B24" s="61" t="s">
        <v>153</v>
      </c>
      <c r="C24" s="61"/>
      <c r="D24" s="61"/>
      <c r="E24" s="14">
        <f>TRUNC((E10+E21+E23)*0.074, 0)</f>
        <v>0</v>
      </c>
      <c r="F24" s="12" t="s">
        <v>211</v>
      </c>
      <c r="G24" s="12" t="s">
        <v>212</v>
      </c>
    </row>
    <row r="25" spans="1:7" ht="21.95" customHeight="1" x14ac:dyDescent="0.3">
      <c r="A25" s="1" t="s">
        <v>154</v>
      </c>
      <c r="B25" s="61" t="s">
        <v>155</v>
      </c>
      <c r="C25" s="61"/>
      <c r="D25" s="61"/>
      <c r="E25" s="14">
        <f>SUM(E22:E24)</f>
        <v>0</v>
      </c>
      <c r="F25" s="12" t="s">
        <v>49</v>
      </c>
      <c r="G25" s="12" t="s">
        <v>49</v>
      </c>
    </row>
    <row r="26" spans="1:7" ht="21.95" customHeight="1" x14ac:dyDescent="0.3">
      <c r="A26" s="1" t="s">
        <v>156</v>
      </c>
      <c r="B26" s="61" t="s">
        <v>157</v>
      </c>
      <c r="C26" s="61"/>
      <c r="D26" s="61"/>
      <c r="E26" s="14">
        <f>TRUNC(E25*0.1, 0)</f>
        <v>0</v>
      </c>
      <c r="F26" s="12" t="s">
        <v>158</v>
      </c>
      <c r="G26" s="12" t="s">
        <v>49</v>
      </c>
    </row>
    <row r="27" spans="1:7" ht="21.95" customHeight="1" x14ac:dyDescent="0.3">
      <c r="A27" s="1" t="s">
        <v>159</v>
      </c>
      <c r="B27" s="61" t="s">
        <v>160</v>
      </c>
      <c r="C27" s="61"/>
      <c r="D27" s="61"/>
      <c r="E27" s="14">
        <f>SUM(E25:E26)</f>
        <v>0</v>
      </c>
      <c r="F27" s="12" t="s">
        <v>49</v>
      </c>
      <c r="G27" s="12" t="s">
        <v>49</v>
      </c>
    </row>
    <row r="28" spans="1:7" ht="21.95" customHeight="1" x14ac:dyDescent="0.3">
      <c r="A28" s="1" t="s">
        <v>161</v>
      </c>
      <c r="B28" s="61" t="s">
        <v>162</v>
      </c>
      <c r="C28" s="61"/>
      <c r="D28" s="61"/>
      <c r="E28" s="14">
        <f>SUM(E27:E27)</f>
        <v>0</v>
      </c>
      <c r="F28" s="12" t="s">
        <v>49</v>
      </c>
      <c r="G28" s="12" t="s">
        <v>49</v>
      </c>
    </row>
  </sheetData>
  <mergeCells count="15">
    <mergeCell ref="B27:D27"/>
    <mergeCell ref="B28:D28"/>
    <mergeCell ref="B22:D22"/>
    <mergeCell ref="B23:D23"/>
    <mergeCell ref="B24:D24"/>
    <mergeCell ref="B25:D25"/>
    <mergeCell ref="B26:D26"/>
    <mergeCell ref="B1:G1"/>
    <mergeCell ref="B2:E2"/>
    <mergeCell ref="F2:G2"/>
    <mergeCell ref="B3:D3"/>
    <mergeCell ref="B4:B21"/>
    <mergeCell ref="C4:C7"/>
    <mergeCell ref="C8:C10"/>
    <mergeCell ref="C11:C21"/>
  </mergeCells>
  <phoneticPr fontId="1" type="noConversion"/>
  <pageMargins left="0.59055118110236227" right="0" top="0.78740157480314965" bottom="0.19685039370078741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view="pageBreakPreview" zoomScale="85" zoomScaleNormal="100" zoomScaleSheetLayoutView="85" workbookViewId="0">
      <selection activeCell="A7" sqref="A7"/>
    </sheetView>
  </sheetViews>
  <sheetFormatPr defaultRowHeight="16.5" x14ac:dyDescent="0.3"/>
  <cols>
    <col min="1" max="1" width="48" customWidth="1"/>
    <col min="2" max="2" width="13.25" customWidth="1"/>
    <col min="3" max="4" width="4.625" customWidth="1"/>
    <col min="5" max="6" width="13.625" customWidth="1"/>
    <col min="7" max="7" width="16.625" customWidth="1"/>
    <col min="8" max="8" width="15.875" customWidth="1"/>
    <col min="9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4" t="s">
        <v>168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0" ht="30" customHeight="1" x14ac:dyDescent="0.3">
      <c r="A2" s="6" t="s">
        <v>218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0" ht="30" customHeight="1" x14ac:dyDescent="0.3">
      <c r="A3" s="64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/>
      <c r="G3" s="64" t="s">
        <v>7</v>
      </c>
      <c r="H3" s="64"/>
      <c r="I3" s="64" t="s">
        <v>8</v>
      </c>
      <c r="J3" s="64"/>
      <c r="K3" s="64" t="s">
        <v>9</v>
      </c>
      <c r="L3" s="64"/>
      <c r="M3" s="64" t="s">
        <v>10</v>
      </c>
      <c r="N3" s="66" t="s">
        <v>11</v>
      </c>
      <c r="O3" s="66" t="s">
        <v>12</v>
      </c>
      <c r="P3" s="66" t="s">
        <v>13</v>
      </c>
      <c r="Q3" s="66" t="s">
        <v>14</v>
      </c>
      <c r="R3" s="66" t="s">
        <v>15</v>
      </c>
      <c r="S3" s="66" t="s">
        <v>16</v>
      </c>
      <c r="T3" s="66" t="s">
        <v>17</v>
      </c>
    </row>
    <row r="4" spans="1:20" ht="30" customHeight="1" x14ac:dyDescent="0.3">
      <c r="A4" s="65"/>
      <c r="B4" s="65"/>
      <c r="C4" s="65"/>
      <c r="D4" s="65"/>
      <c r="E4" s="11" t="s">
        <v>5</v>
      </c>
      <c r="F4" s="11" t="s">
        <v>6</v>
      </c>
      <c r="G4" s="11" t="s">
        <v>5</v>
      </c>
      <c r="H4" s="11" t="s">
        <v>6</v>
      </c>
      <c r="I4" s="11" t="s">
        <v>5</v>
      </c>
      <c r="J4" s="11" t="s">
        <v>6</v>
      </c>
      <c r="K4" s="11" t="s">
        <v>5</v>
      </c>
      <c r="L4" s="11" t="s">
        <v>6</v>
      </c>
      <c r="M4" s="65"/>
      <c r="N4" s="66"/>
      <c r="O4" s="66"/>
      <c r="P4" s="66"/>
      <c r="Q4" s="66"/>
      <c r="R4" s="66"/>
      <c r="S4" s="66"/>
      <c r="T4" s="66"/>
    </row>
    <row r="5" spans="1:20" ht="30" customHeight="1" x14ac:dyDescent="0.3">
      <c r="A5" s="12" t="s">
        <v>219</v>
      </c>
      <c r="B5" s="12" t="s">
        <v>49</v>
      </c>
      <c r="C5" s="12" t="s">
        <v>49</v>
      </c>
      <c r="D5" s="13">
        <v>1</v>
      </c>
      <c r="E5" s="14">
        <f>F6+F7</f>
        <v>0</v>
      </c>
      <c r="F5" s="14">
        <f>E5*D5</f>
        <v>0</v>
      </c>
      <c r="G5" s="14">
        <f>H6+H7</f>
        <v>0</v>
      </c>
      <c r="H5" s="14">
        <f>SUM(D5*G5)</f>
        <v>0</v>
      </c>
      <c r="I5" s="14">
        <f>J6+J7</f>
        <v>0</v>
      </c>
      <c r="J5" s="14">
        <f>SUM(D5*I5)</f>
        <v>0</v>
      </c>
      <c r="K5" s="14">
        <f t="shared" ref="K5:K6" si="0">E5+G5+I5</f>
        <v>0</v>
      </c>
      <c r="L5" s="14">
        <f t="shared" ref="L5:L6" si="1">F5+H5+J5</f>
        <v>0</v>
      </c>
      <c r="M5" s="12" t="s">
        <v>49</v>
      </c>
      <c r="N5" s="2" t="s">
        <v>50</v>
      </c>
      <c r="O5" s="2" t="s">
        <v>49</v>
      </c>
      <c r="P5" s="2" t="s">
        <v>49</v>
      </c>
      <c r="Q5" s="2" t="s">
        <v>49</v>
      </c>
      <c r="R5" s="3">
        <v>1</v>
      </c>
      <c r="S5" s="2" t="s">
        <v>49</v>
      </c>
      <c r="T5" s="10"/>
    </row>
    <row r="6" spans="1:20" ht="30" customHeight="1" x14ac:dyDescent="0.3">
      <c r="A6" s="12" t="s">
        <v>200</v>
      </c>
      <c r="B6" s="12" t="s">
        <v>49</v>
      </c>
      <c r="C6" s="12" t="s">
        <v>49</v>
      </c>
      <c r="D6" s="13">
        <v>1</v>
      </c>
      <c r="E6" s="14">
        <f>공종별내역서!G27</f>
        <v>0</v>
      </c>
      <c r="F6" s="14">
        <f t="shared" ref="F6" si="2">E6*D6</f>
        <v>0</v>
      </c>
      <c r="G6" s="14">
        <f>공종별내역서!I27</f>
        <v>0</v>
      </c>
      <c r="H6" s="14">
        <f>SUM(D6*G6)</f>
        <v>0</v>
      </c>
      <c r="I6" s="14">
        <f>공종별내역서!K27</f>
        <v>0</v>
      </c>
      <c r="J6" s="14">
        <f>SUM(D6*I6)</f>
        <v>0</v>
      </c>
      <c r="K6" s="14">
        <f t="shared" si="0"/>
        <v>0</v>
      </c>
      <c r="L6" s="14">
        <f t="shared" si="1"/>
        <v>0</v>
      </c>
      <c r="M6" s="12" t="s">
        <v>49</v>
      </c>
      <c r="N6" s="2" t="s">
        <v>51</v>
      </c>
      <c r="O6" s="2" t="s">
        <v>49</v>
      </c>
      <c r="P6" s="2" t="s">
        <v>50</v>
      </c>
      <c r="Q6" s="2" t="s">
        <v>49</v>
      </c>
      <c r="R6" s="3">
        <v>2</v>
      </c>
      <c r="S6" s="2" t="s">
        <v>49</v>
      </c>
      <c r="T6" s="10"/>
    </row>
    <row r="7" spans="1:20" ht="30" customHeight="1" x14ac:dyDescent="0.3">
      <c r="A7" s="12"/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  <c r="M7" s="12"/>
      <c r="N7" s="2"/>
      <c r="O7" s="2"/>
      <c r="P7" s="2"/>
      <c r="Q7" s="2"/>
      <c r="R7" s="3"/>
      <c r="S7" s="2"/>
      <c r="T7" s="10"/>
    </row>
    <row r="8" spans="1:20" ht="30" customHeight="1" x14ac:dyDescent="0.3">
      <c r="A8" s="16"/>
      <c r="B8" s="16"/>
      <c r="C8" s="16"/>
      <c r="D8" s="17"/>
      <c r="E8" s="21"/>
      <c r="F8" s="21"/>
      <c r="G8" s="21"/>
      <c r="H8" s="21"/>
      <c r="I8" s="21"/>
      <c r="J8" s="21"/>
      <c r="K8" s="21"/>
      <c r="L8" s="21"/>
      <c r="M8" s="16"/>
      <c r="N8" s="2"/>
      <c r="O8" s="2"/>
      <c r="P8" s="2"/>
      <c r="Q8" s="2"/>
      <c r="R8" s="3"/>
      <c r="S8" s="2"/>
      <c r="T8" s="10"/>
    </row>
    <row r="9" spans="1:20" ht="30" customHeight="1" x14ac:dyDescent="0.3">
      <c r="A9" s="16"/>
      <c r="B9" s="16"/>
      <c r="C9" s="16"/>
      <c r="D9" s="17"/>
      <c r="E9" s="21"/>
      <c r="F9" s="21"/>
      <c r="G9" s="21"/>
      <c r="H9" s="21"/>
      <c r="I9" s="21"/>
      <c r="J9" s="21"/>
      <c r="K9" s="21"/>
      <c r="L9" s="21"/>
      <c r="M9" s="16"/>
      <c r="N9" s="2"/>
      <c r="O9" s="2"/>
      <c r="P9" s="2"/>
      <c r="Q9" s="2"/>
      <c r="R9" s="3"/>
      <c r="S9" s="2"/>
      <c r="T9" s="10"/>
    </row>
    <row r="10" spans="1:20" ht="30" customHeight="1" x14ac:dyDescent="0.3">
      <c r="A10" s="16"/>
      <c r="B10" s="16"/>
      <c r="C10" s="16"/>
      <c r="D10" s="17"/>
      <c r="E10" s="21"/>
      <c r="F10" s="21"/>
      <c r="G10" s="21"/>
      <c r="H10" s="21"/>
      <c r="I10" s="21"/>
      <c r="J10" s="21"/>
      <c r="K10" s="21"/>
      <c r="L10" s="21"/>
      <c r="M10" s="16"/>
      <c r="N10" s="2"/>
      <c r="O10" s="2"/>
      <c r="P10" s="2"/>
      <c r="Q10" s="2"/>
      <c r="R10" s="3"/>
      <c r="S10" s="2"/>
      <c r="T10" s="10"/>
    </row>
    <row r="11" spans="1:20" ht="30" customHeight="1" x14ac:dyDescent="0.3">
      <c r="A11" s="16"/>
      <c r="B11" s="16"/>
      <c r="C11" s="16"/>
      <c r="D11" s="17"/>
      <c r="E11" s="21"/>
      <c r="F11" s="21"/>
      <c r="G11" s="21"/>
      <c r="H11" s="21"/>
      <c r="I11" s="21"/>
      <c r="J11" s="21"/>
      <c r="K11" s="21"/>
      <c r="L11" s="21"/>
      <c r="M11" s="16"/>
      <c r="N11" s="2"/>
      <c r="O11" s="2"/>
      <c r="P11" s="2"/>
      <c r="Q11" s="2"/>
      <c r="R11" s="3"/>
      <c r="S11" s="2"/>
      <c r="T11" s="10"/>
    </row>
    <row r="12" spans="1:20" ht="30" customHeight="1" x14ac:dyDescent="0.3">
      <c r="A12" s="16"/>
      <c r="B12" s="16"/>
      <c r="C12" s="16"/>
      <c r="D12" s="17"/>
      <c r="E12" s="21"/>
      <c r="F12" s="21"/>
      <c r="G12" s="21"/>
      <c r="H12" s="21"/>
      <c r="I12" s="21"/>
      <c r="J12" s="21"/>
      <c r="K12" s="21"/>
      <c r="L12" s="21"/>
      <c r="M12" s="16"/>
      <c r="N12" s="2"/>
      <c r="O12" s="2"/>
      <c r="P12" s="2"/>
      <c r="Q12" s="2"/>
      <c r="R12" s="3"/>
      <c r="S12" s="2"/>
      <c r="T12" s="10"/>
    </row>
    <row r="13" spans="1:20" ht="30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9"/>
    </row>
    <row r="14" spans="1:20" ht="30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T14" s="9"/>
    </row>
    <row r="15" spans="1:20" ht="30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T15" s="9"/>
    </row>
    <row r="16" spans="1:20" ht="30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T16" s="9"/>
    </row>
    <row r="17" spans="1:20" ht="30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T17" s="9"/>
    </row>
    <row r="18" spans="1:20" ht="30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T18" s="9"/>
    </row>
    <row r="19" spans="1:20" ht="30" customHeight="1" x14ac:dyDescent="0.3">
      <c r="A19" s="12" t="s">
        <v>55</v>
      </c>
      <c r="B19" s="13"/>
      <c r="C19" s="13"/>
      <c r="D19" s="13"/>
      <c r="E19" s="13"/>
      <c r="F19" s="14">
        <f>F5</f>
        <v>0</v>
      </c>
      <c r="G19" s="13"/>
      <c r="H19" s="14">
        <f>H5</f>
        <v>0</v>
      </c>
      <c r="I19" s="13"/>
      <c r="J19" s="14">
        <f>J5</f>
        <v>0</v>
      </c>
      <c r="K19" s="13"/>
      <c r="L19" s="14">
        <f>L5</f>
        <v>0</v>
      </c>
      <c r="M19" s="13"/>
      <c r="T19" s="9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65" right="0" top="0.78740157480314965" bottom="0.39370078740157483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view="pageBreakPreview" zoomScale="81" zoomScaleNormal="100" zoomScaleSheetLayoutView="81" workbookViewId="0">
      <selection activeCell="A2" sqref="A2:A3"/>
    </sheetView>
  </sheetViews>
  <sheetFormatPr defaultRowHeight="16.5" x14ac:dyDescent="0.3"/>
  <cols>
    <col min="1" max="1" width="6.25" customWidth="1"/>
    <col min="2" max="3" width="30.625" customWidth="1"/>
    <col min="4" max="4" width="4.625" customWidth="1"/>
    <col min="5" max="5" width="8.625" customWidth="1"/>
    <col min="6" max="13" width="13.625" customWidth="1"/>
    <col min="14" max="14" width="12.625" customWidth="1"/>
    <col min="15" max="44" width="2.625" hidden="1" customWidth="1"/>
    <col min="45" max="45" width="10.625" hidden="1" customWidth="1"/>
    <col min="46" max="47" width="1.625" hidden="1" customWidth="1"/>
    <col min="48" max="48" width="24.625" hidden="1" customWidth="1"/>
    <col min="49" max="49" width="10.625" hidden="1" customWidth="1"/>
  </cols>
  <sheetData>
    <row r="1" spans="1:49" ht="30" customHeight="1" x14ac:dyDescent="0.3">
      <c r="A1" s="6" t="s">
        <v>220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49" ht="30" customHeight="1" x14ac:dyDescent="0.3">
      <c r="A2" s="68" t="s">
        <v>171</v>
      </c>
      <c r="B2" s="67" t="s">
        <v>0</v>
      </c>
      <c r="C2" s="67" t="s">
        <v>1</v>
      </c>
      <c r="D2" s="67" t="s">
        <v>2</v>
      </c>
      <c r="E2" s="67" t="s">
        <v>3</v>
      </c>
      <c r="F2" s="67" t="s">
        <v>4</v>
      </c>
      <c r="G2" s="67"/>
      <c r="H2" s="67" t="s">
        <v>7</v>
      </c>
      <c r="I2" s="67"/>
      <c r="J2" s="67" t="s">
        <v>8</v>
      </c>
      <c r="K2" s="67"/>
      <c r="L2" s="67" t="s">
        <v>9</v>
      </c>
      <c r="M2" s="67"/>
      <c r="N2" s="64" t="s">
        <v>10</v>
      </c>
      <c r="O2" s="66" t="s">
        <v>18</v>
      </c>
      <c r="P2" s="66" t="s">
        <v>12</v>
      </c>
      <c r="Q2" s="66" t="s">
        <v>19</v>
      </c>
      <c r="R2" s="66" t="s">
        <v>11</v>
      </c>
      <c r="S2" s="66" t="s">
        <v>20</v>
      </c>
      <c r="T2" s="66" t="s">
        <v>21</v>
      </c>
      <c r="U2" s="66" t="s">
        <v>22</v>
      </c>
      <c r="V2" s="66" t="s">
        <v>23</v>
      </c>
      <c r="W2" s="66" t="s">
        <v>24</v>
      </c>
      <c r="X2" s="66" t="s">
        <v>25</v>
      </c>
      <c r="Y2" s="66" t="s">
        <v>26</v>
      </c>
      <c r="Z2" s="66" t="s">
        <v>27</v>
      </c>
      <c r="AA2" s="66" t="s">
        <v>28</v>
      </c>
      <c r="AB2" s="66" t="s">
        <v>29</v>
      </c>
      <c r="AC2" s="66" t="s">
        <v>30</v>
      </c>
      <c r="AD2" s="66" t="s">
        <v>31</v>
      </c>
      <c r="AE2" s="66" t="s">
        <v>32</v>
      </c>
      <c r="AF2" s="66" t="s">
        <v>33</v>
      </c>
      <c r="AG2" s="66" t="s">
        <v>34</v>
      </c>
      <c r="AH2" s="66" t="s">
        <v>35</v>
      </c>
      <c r="AI2" s="66" t="s">
        <v>36</v>
      </c>
      <c r="AJ2" s="66" t="s">
        <v>37</v>
      </c>
      <c r="AK2" s="66" t="s">
        <v>38</v>
      </c>
      <c r="AL2" s="66" t="s">
        <v>39</v>
      </c>
      <c r="AM2" s="66" t="s">
        <v>40</v>
      </c>
      <c r="AN2" s="66" t="s">
        <v>41</v>
      </c>
      <c r="AO2" s="66" t="s">
        <v>42</v>
      </c>
      <c r="AP2" s="66" t="s">
        <v>43</v>
      </c>
      <c r="AQ2" s="66" t="s">
        <v>44</v>
      </c>
      <c r="AR2" s="66" t="s">
        <v>45</v>
      </c>
      <c r="AS2" s="66" t="s">
        <v>46</v>
      </c>
      <c r="AT2" s="66" t="s">
        <v>14</v>
      </c>
      <c r="AU2" s="66" t="s">
        <v>15</v>
      </c>
      <c r="AV2" s="66" t="s">
        <v>47</v>
      </c>
      <c r="AW2" s="66" t="s">
        <v>48</v>
      </c>
    </row>
    <row r="3" spans="1:49" ht="30" customHeight="1" x14ac:dyDescent="0.3">
      <c r="A3" s="69"/>
      <c r="B3" s="67"/>
      <c r="C3" s="67"/>
      <c r="D3" s="67"/>
      <c r="E3" s="67"/>
      <c r="F3" s="26" t="s">
        <v>5</v>
      </c>
      <c r="G3" s="26" t="s">
        <v>6</v>
      </c>
      <c r="H3" s="26" t="s">
        <v>5</v>
      </c>
      <c r="I3" s="26" t="s">
        <v>6</v>
      </c>
      <c r="J3" s="26" t="s">
        <v>5</v>
      </c>
      <c r="K3" s="26" t="s">
        <v>6</v>
      </c>
      <c r="L3" s="26" t="s">
        <v>5</v>
      </c>
      <c r="M3" s="26" t="s">
        <v>6</v>
      </c>
      <c r="N3" s="64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30" customHeight="1" x14ac:dyDescent="0.3">
      <c r="A4" s="25"/>
      <c r="B4" s="16" t="s">
        <v>201</v>
      </c>
      <c r="C4" s="24" t="s">
        <v>49</v>
      </c>
      <c r="D4" s="17"/>
      <c r="E4" s="17"/>
      <c r="F4" s="21"/>
      <c r="G4" s="21"/>
      <c r="H4" s="21"/>
      <c r="I4" s="21"/>
      <c r="J4" s="21"/>
      <c r="K4" s="21"/>
      <c r="L4" s="21"/>
      <c r="M4" s="21"/>
      <c r="N4" s="13"/>
      <c r="O4" s="3"/>
      <c r="P4" s="3"/>
      <c r="Q4" s="3"/>
      <c r="R4" s="2" t="s">
        <v>52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30" customHeight="1" x14ac:dyDescent="0.3">
      <c r="A5" s="27" t="s">
        <v>177</v>
      </c>
      <c r="B5" s="24" t="s">
        <v>170</v>
      </c>
      <c r="C5" s="24"/>
      <c r="D5" s="29" t="s">
        <v>163</v>
      </c>
      <c r="E5" s="30">
        <v>4</v>
      </c>
      <c r="F5" s="31"/>
      <c r="G5" s="31">
        <f t="shared" ref="G5:G6" si="0">TRUNC(F5*E5, 0)</f>
        <v>0</v>
      </c>
      <c r="H5" s="31"/>
      <c r="I5" s="31">
        <f t="shared" ref="I5:I6" si="1">TRUNC(H5*E5, 0)</f>
        <v>0</v>
      </c>
      <c r="J5" s="31"/>
      <c r="K5" s="31">
        <f t="shared" ref="K5:K20" si="2">TRUNC(J5*E5, 0)</f>
        <v>0</v>
      </c>
      <c r="L5" s="31">
        <f t="shared" ref="L5:L6" si="3">TRUNC(F5+H5+J5, 0)</f>
        <v>0</v>
      </c>
      <c r="M5" s="21">
        <f t="shared" ref="M5:M6" si="4">TRUNC(G5+I5+K5, 0)</f>
        <v>0</v>
      </c>
      <c r="N5" s="15"/>
      <c r="O5" s="2" t="s">
        <v>59</v>
      </c>
      <c r="P5" s="2" t="s">
        <v>49</v>
      </c>
      <c r="Q5" s="2" t="s">
        <v>49</v>
      </c>
      <c r="R5" s="2" t="s">
        <v>57</v>
      </c>
      <c r="S5" s="2" t="s">
        <v>53</v>
      </c>
      <c r="T5" s="2" t="s">
        <v>54</v>
      </c>
      <c r="U5" s="2" t="s">
        <v>54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2" t="s">
        <v>49</v>
      </c>
      <c r="AT5" s="2" t="s">
        <v>49</v>
      </c>
      <c r="AU5" s="3"/>
      <c r="AV5" s="2" t="s">
        <v>60</v>
      </c>
      <c r="AW5" s="3">
        <v>48</v>
      </c>
    </row>
    <row r="6" spans="1:49" ht="30" customHeight="1" x14ac:dyDescent="0.3">
      <c r="A6" s="27" t="s">
        <v>178</v>
      </c>
      <c r="B6" s="24" t="s">
        <v>164</v>
      </c>
      <c r="C6" s="24" t="s">
        <v>165</v>
      </c>
      <c r="D6" s="29" t="s">
        <v>166</v>
      </c>
      <c r="E6" s="30">
        <v>2</v>
      </c>
      <c r="F6" s="31"/>
      <c r="G6" s="31">
        <f t="shared" si="0"/>
        <v>0</v>
      </c>
      <c r="H6" s="31"/>
      <c r="I6" s="31">
        <f t="shared" si="1"/>
        <v>0</v>
      </c>
      <c r="J6" s="31"/>
      <c r="K6" s="31">
        <f t="shared" si="2"/>
        <v>0</v>
      </c>
      <c r="L6" s="31">
        <f t="shared" si="3"/>
        <v>0</v>
      </c>
      <c r="M6" s="21">
        <f t="shared" si="4"/>
        <v>0</v>
      </c>
      <c r="N6" s="15"/>
      <c r="O6" s="2" t="s">
        <v>61</v>
      </c>
      <c r="P6" s="2" t="s">
        <v>49</v>
      </c>
      <c r="Q6" s="2" t="s">
        <v>49</v>
      </c>
      <c r="R6" s="2" t="s">
        <v>57</v>
      </c>
      <c r="S6" s="2" t="s">
        <v>53</v>
      </c>
      <c r="T6" s="2" t="s">
        <v>54</v>
      </c>
      <c r="U6" s="2" t="s">
        <v>54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2" t="s">
        <v>49</v>
      </c>
      <c r="AT6" s="2" t="s">
        <v>49</v>
      </c>
      <c r="AU6" s="3"/>
      <c r="AV6" s="2" t="s">
        <v>62</v>
      </c>
      <c r="AW6" s="3">
        <v>50</v>
      </c>
    </row>
    <row r="7" spans="1:49" ht="30" customHeight="1" x14ac:dyDescent="0.3">
      <c r="A7" s="27" t="s">
        <v>179</v>
      </c>
      <c r="B7" s="24" t="s">
        <v>164</v>
      </c>
      <c r="C7" s="24" t="s">
        <v>167</v>
      </c>
      <c r="D7" s="29" t="s">
        <v>166</v>
      </c>
      <c r="E7" s="30">
        <v>1</v>
      </c>
      <c r="F7" s="31"/>
      <c r="G7" s="31">
        <f t="shared" ref="G7" si="5">TRUNC(F7*E7, 0)</f>
        <v>0</v>
      </c>
      <c r="H7" s="31"/>
      <c r="I7" s="31">
        <f t="shared" ref="I7" si="6">TRUNC(H7*E7, 0)</f>
        <v>0</v>
      </c>
      <c r="J7" s="31"/>
      <c r="K7" s="31">
        <f t="shared" si="2"/>
        <v>0</v>
      </c>
      <c r="L7" s="31">
        <f t="shared" ref="L7" si="7">TRUNC(F7+H7+J7, 0)</f>
        <v>0</v>
      </c>
      <c r="M7" s="21">
        <f t="shared" ref="M7" si="8">TRUNC(G7+I7+K7, 0)</f>
        <v>0</v>
      </c>
      <c r="N7" s="15"/>
      <c r="O7" s="2" t="s">
        <v>61</v>
      </c>
      <c r="P7" s="2" t="s">
        <v>49</v>
      </c>
      <c r="Q7" s="2" t="s">
        <v>49</v>
      </c>
      <c r="R7" s="2" t="s">
        <v>57</v>
      </c>
      <c r="S7" s="2" t="s">
        <v>53</v>
      </c>
      <c r="T7" s="2" t="s">
        <v>54</v>
      </c>
      <c r="U7" s="2" t="s">
        <v>54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2" t="s">
        <v>49</v>
      </c>
      <c r="AT7" s="2" t="s">
        <v>49</v>
      </c>
      <c r="AU7" s="3"/>
      <c r="AV7" s="2" t="s">
        <v>62</v>
      </c>
      <c r="AW7" s="3">
        <v>50</v>
      </c>
    </row>
    <row r="8" spans="1:49" ht="30" customHeight="1" x14ac:dyDescent="0.3">
      <c r="A8" s="27" t="s">
        <v>180</v>
      </c>
      <c r="B8" s="24" t="s">
        <v>64</v>
      </c>
      <c r="C8" s="24" t="s">
        <v>65</v>
      </c>
      <c r="D8" s="29" t="s">
        <v>58</v>
      </c>
      <c r="E8" s="30">
        <v>9</v>
      </c>
      <c r="F8" s="31"/>
      <c r="G8" s="31">
        <f t="shared" ref="G8:G22" si="9">TRUNC(F8*E8, 0)</f>
        <v>0</v>
      </c>
      <c r="H8" s="31"/>
      <c r="I8" s="31">
        <f t="shared" ref="I8:I24" si="10">TRUNC(H8*E8, 0)</f>
        <v>0</v>
      </c>
      <c r="J8" s="31"/>
      <c r="K8" s="31">
        <f t="shared" si="2"/>
        <v>0</v>
      </c>
      <c r="L8" s="31">
        <f t="shared" ref="L8:L20" si="11">TRUNC(F8+H8+J8, 0)</f>
        <v>0</v>
      </c>
      <c r="M8" s="21">
        <f t="shared" ref="M8:M20" si="12">TRUNC(G8+I8+K8, 0)</f>
        <v>0</v>
      </c>
      <c r="N8" s="15"/>
      <c r="O8" s="2" t="s">
        <v>66</v>
      </c>
      <c r="P8" s="2" t="s">
        <v>49</v>
      </c>
      <c r="Q8" s="2" t="s">
        <v>49</v>
      </c>
      <c r="R8" s="2" t="s">
        <v>63</v>
      </c>
      <c r="S8" s="2" t="s">
        <v>54</v>
      </c>
      <c r="T8" s="2" t="s">
        <v>54</v>
      </c>
      <c r="U8" s="2" t="s">
        <v>53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49</v>
      </c>
      <c r="AT8" s="2" t="s">
        <v>49</v>
      </c>
      <c r="AU8" s="3"/>
      <c r="AV8" s="2" t="s">
        <v>67</v>
      </c>
      <c r="AW8" s="3">
        <v>59</v>
      </c>
    </row>
    <row r="9" spans="1:49" ht="30" customHeight="1" x14ac:dyDescent="0.3">
      <c r="A9" s="27" t="s">
        <v>181</v>
      </c>
      <c r="B9" s="24" t="s">
        <v>68</v>
      </c>
      <c r="C9" s="24" t="s">
        <v>69</v>
      </c>
      <c r="D9" s="29" t="s">
        <v>58</v>
      </c>
      <c r="E9" s="30">
        <v>10</v>
      </c>
      <c r="F9" s="31"/>
      <c r="G9" s="31">
        <f t="shared" si="9"/>
        <v>0</v>
      </c>
      <c r="H9" s="31"/>
      <c r="I9" s="31">
        <f t="shared" si="10"/>
        <v>0</v>
      </c>
      <c r="J9" s="31"/>
      <c r="K9" s="31">
        <f t="shared" si="2"/>
        <v>0</v>
      </c>
      <c r="L9" s="31">
        <f t="shared" si="11"/>
        <v>0</v>
      </c>
      <c r="M9" s="21">
        <f t="shared" si="12"/>
        <v>0</v>
      </c>
      <c r="N9" s="15"/>
      <c r="O9" s="2" t="s">
        <v>70</v>
      </c>
      <c r="P9" s="2" t="s">
        <v>49</v>
      </c>
      <c r="Q9" s="2" t="s">
        <v>49</v>
      </c>
      <c r="R9" s="2" t="s">
        <v>63</v>
      </c>
      <c r="S9" s="2" t="s">
        <v>54</v>
      </c>
      <c r="T9" s="2" t="s">
        <v>54</v>
      </c>
      <c r="U9" s="2" t="s">
        <v>53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2" t="s">
        <v>49</v>
      </c>
      <c r="AT9" s="2" t="s">
        <v>49</v>
      </c>
      <c r="AU9" s="3"/>
      <c r="AV9" s="2" t="s">
        <v>71</v>
      </c>
      <c r="AW9" s="3">
        <v>60</v>
      </c>
    </row>
    <row r="10" spans="1:49" ht="30" customHeight="1" x14ac:dyDescent="0.3">
      <c r="A10" s="27" t="s">
        <v>182</v>
      </c>
      <c r="B10" s="24" t="s">
        <v>72</v>
      </c>
      <c r="C10" s="24" t="s">
        <v>49</v>
      </c>
      <c r="D10" s="29" t="s">
        <v>58</v>
      </c>
      <c r="E10" s="30">
        <v>7</v>
      </c>
      <c r="F10" s="31"/>
      <c r="G10" s="31">
        <f t="shared" si="9"/>
        <v>0</v>
      </c>
      <c r="H10" s="31"/>
      <c r="I10" s="31">
        <f t="shared" si="10"/>
        <v>0</v>
      </c>
      <c r="J10" s="31"/>
      <c r="K10" s="31">
        <f t="shared" si="2"/>
        <v>0</v>
      </c>
      <c r="L10" s="31">
        <f t="shared" si="11"/>
        <v>0</v>
      </c>
      <c r="M10" s="21">
        <f t="shared" si="12"/>
        <v>0</v>
      </c>
      <c r="N10" s="15"/>
      <c r="O10" s="2" t="s">
        <v>73</v>
      </c>
      <c r="P10" s="2" t="s">
        <v>49</v>
      </c>
      <c r="Q10" s="2" t="s">
        <v>49</v>
      </c>
      <c r="R10" s="2" t="s">
        <v>63</v>
      </c>
      <c r="S10" s="2" t="s">
        <v>54</v>
      </c>
      <c r="T10" s="2" t="s">
        <v>54</v>
      </c>
      <c r="U10" s="2" t="s">
        <v>53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2" t="s">
        <v>49</v>
      </c>
      <c r="AT10" s="2" t="s">
        <v>49</v>
      </c>
      <c r="AU10" s="3"/>
      <c r="AV10" s="2" t="s">
        <v>74</v>
      </c>
      <c r="AW10" s="3">
        <v>61</v>
      </c>
    </row>
    <row r="11" spans="1:49" ht="30" customHeight="1" x14ac:dyDescent="0.3">
      <c r="A11" s="27" t="s">
        <v>183</v>
      </c>
      <c r="B11" s="24" t="s">
        <v>75</v>
      </c>
      <c r="C11" s="24" t="s">
        <v>76</v>
      </c>
      <c r="D11" s="29" t="s">
        <v>58</v>
      </c>
      <c r="E11" s="30">
        <v>8</v>
      </c>
      <c r="F11" s="31"/>
      <c r="G11" s="31">
        <f t="shared" si="9"/>
        <v>0</v>
      </c>
      <c r="H11" s="31"/>
      <c r="I11" s="31">
        <f t="shared" si="10"/>
        <v>0</v>
      </c>
      <c r="J11" s="31"/>
      <c r="K11" s="31">
        <f t="shared" si="2"/>
        <v>0</v>
      </c>
      <c r="L11" s="31">
        <f t="shared" si="11"/>
        <v>0</v>
      </c>
      <c r="M11" s="21">
        <f t="shared" si="12"/>
        <v>0</v>
      </c>
      <c r="N11" s="15"/>
      <c r="O11" s="2" t="s">
        <v>77</v>
      </c>
      <c r="P11" s="2" t="s">
        <v>49</v>
      </c>
      <c r="Q11" s="2" t="s">
        <v>49</v>
      </c>
      <c r="R11" s="2" t="s">
        <v>63</v>
      </c>
      <c r="S11" s="2" t="s">
        <v>54</v>
      </c>
      <c r="T11" s="2" t="s">
        <v>54</v>
      </c>
      <c r="U11" s="2" t="s">
        <v>53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2" t="s">
        <v>49</v>
      </c>
      <c r="AT11" s="2" t="s">
        <v>49</v>
      </c>
      <c r="AU11" s="3"/>
      <c r="AV11" s="2" t="s">
        <v>78</v>
      </c>
      <c r="AW11" s="3">
        <v>62</v>
      </c>
    </row>
    <row r="12" spans="1:49" ht="30" customHeight="1" x14ac:dyDescent="0.3">
      <c r="A12" s="27" t="s">
        <v>184</v>
      </c>
      <c r="B12" s="24" t="s">
        <v>79</v>
      </c>
      <c r="C12" s="24" t="s">
        <v>80</v>
      </c>
      <c r="D12" s="29" t="s">
        <v>58</v>
      </c>
      <c r="E12" s="30">
        <v>19</v>
      </c>
      <c r="F12" s="31"/>
      <c r="G12" s="31">
        <f t="shared" si="9"/>
        <v>0</v>
      </c>
      <c r="H12" s="31"/>
      <c r="I12" s="31">
        <f t="shared" si="10"/>
        <v>0</v>
      </c>
      <c r="J12" s="31"/>
      <c r="K12" s="31">
        <f t="shared" si="2"/>
        <v>0</v>
      </c>
      <c r="L12" s="31">
        <f t="shared" si="11"/>
        <v>0</v>
      </c>
      <c r="M12" s="21">
        <f t="shared" si="12"/>
        <v>0</v>
      </c>
      <c r="N12" s="15"/>
      <c r="O12" s="2" t="s">
        <v>81</v>
      </c>
      <c r="P12" s="2" t="s">
        <v>49</v>
      </c>
      <c r="Q12" s="2" t="s">
        <v>49</v>
      </c>
      <c r="R12" s="2" t="s">
        <v>63</v>
      </c>
      <c r="S12" s="2" t="s">
        <v>54</v>
      </c>
      <c r="T12" s="2" t="s">
        <v>54</v>
      </c>
      <c r="U12" s="2" t="s">
        <v>53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2" t="s">
        <v>49</v>
      </c>
      <c r="AT12" s="2" t="s">
        <v>49</v>
      </c>
      <c r="AU12" s="3"/>
      <c r="AV12" s="2" t="s">
        <v>82</v>
      </c>
      <c r="AW12" s="3">
        <v>63</v>
      </c>
    </row>
    <row r="13" spans="1:49" ht="30" customHeight="1" x14ac:dyDescent="0.3">
      <c r="A13" s="27" t="s">
        <v>185</v>
      </c>
      <c r="B13" s="24" t="s">
        <v>83</v>
      </c>
      <c r="C13" s="24" t="s">
        <v>172</v>
      </c>
      <c r="D13" s="29" t="s">
        <v>58</v>
      </c>
      <c r="E13" s="30">
        <v>1</v>
      </c>
      <c r="F13" s="31"/>
      <c r="G13" s="31">
        <f t="shared" si="9"/>
        <v>0</v>
      </c>
      <c r="H13" s="31"/>
      <c r="I13" s="31">
        <f t="shared" si="10"/>
        <v>0</v>
      </c>
      <c r="J13" s="31"/>
      <c r="K13" s="31">
        <f t="shared" si="2"/>
        <v>0</v>
      </c>
      <c r="L13" s="31">
        <f t="shared" si="11"/>
        <v>0</v>
      </c>
      <c r="M13" s="21">
        <f t="shared" si="12"/>
        <v>0</v>
      </c>
      <c r="N13" s="15"/>
      <c r="O13" s="2" t="s">
        <v>84</v>
      </c>
      <c r="P13" s="2" t="s">
        <v>49</v>
      </c>
      <c r="Q13" s="2" t="s">
        <v>49</v>
      </c>
      <c r="R13" s="2" t="s">
        <v>63</v>
      </c>
      <c r="S13" s="2" t="s">
        <v>54</v>
      </c>
      <c r="T13" s="2" t="s">
        <v>54</v>
      </c>
      <c r="U13" s="2" t="s">
        <v>53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2" t="s">
        <v>49</v>
      </c>
      <c r="AT13" s="2" t="s">
        <v>49</v>
      </c>
      <c r="AU13" s="3"/>
      <c r="AV13" s="2" t="s">
        <v>85</v>
      </c>
      <c r="AW13" s="3">
        <v>64</v>
      </c>
    </row>
    <row r="14" spans="1:49" ht="30" customHeight="1" x14ac:dyDescent="0.3">
      <c r="A14" s="27" t="s">
        <v>186</v>
      </c>
      <c r="B14" s="24" t="s">
        <v>83</v>
      </c>
      <c r="C14" s="24" t="s">
        <v>173</v>
      </c>
      <c r="D14" s="29" t="s">
        <v>58</v>
      </c>
      <c r="E14" s="30">
        <v>1</v>
      </c>
      <c r="F14" s="31"/>
      <c r="G14" s="31">
        <f t="shared" si="9"/>
        <v>0</v>
      </c>
      <c r="H14" s="31"/>
      <c r="I14" s="31">
        <f t="shared" si="10"/>
        <v>0</v>
      </c>
      <c r="J14" s="31"/>
      <c r="K14" s="31">
        <f t="shared" si="2"/>
        <v>0</v>
      </c>
      <c r="L14" s="31">
        <f t="shared" si="11"/>
        <v>0</v>
      </c>
      <c r="M14" s="21">
        <f t="shared" si="12"/>
        <v>0</v>
      </c>
      <c r="N14" s="15"/>
      <c r="O14" s="2" t="s">
        <v>86</v>
      </c>
      <c r="P14" s="2" t="s">
        <v>49</v>
      </c>
      <c r="Q14" s="2" t="s">
        <v>49</v>
      </c>
      <c r="R14" s="2" t="s">
        <v>63</v>
      </c>
      <c r="S14" s="2" t="s">
        <v>54</v>
      </c>
      <c r="T14" s="2" t="s">
        <v>54</v>
      </c>
      <c r="U14" s="2" t="s">
        <v>53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" t="s">
        <v>49</v>
      </c>
      <c r="AT14" s="2" t="s">
        <v>49</v>
      </c>
      <c r="AU14" s="3"/>
      <c r="AV14" s="2" t="s">
        <v>87</v>
      </c>
      <c r="AW14" s="3">
        <v>65</v>
      </c>
    </row>
    <row r="15" spans="1:49" ht="30" customHeight="1" x14ac:dyDescent="0.3">
      <c r="A15" s="27" t="s">
        <v>187</v>
      </c>
      <c r="B15" s="24" t="s">
        <v>88</v>
      </c>
      <c r="C15" s="24" t="s">
        <v>89</v>
      </c>
      <c r="D15" s="29" t="s">
        <v>58</v>
      </c>
      <c r="E15" s="30">
        <v>2</v>
      </c>
      <c r="F15" s="31"/>
      <c r="G15" s="31">
        <f t="shared" si="9"/>
        <v>0</v>
      </c>
      <c r="H15" s="31"/>
      <c r="I15" s="31">
        <f t="shared" si="10"/>
        <v>0</v>
      </c>
      <c r="J15" s="31"/>
      <c r="K15" s="31">
        <f t="shared" si="2"/>
        <v>0</v>
      </c>
      <c r="L15" s="31">
        <f t="shared" si="11"/>
        <v>0</v>
      </c>
      <c r="M15" s="21">
        <f t="shared" si="12"/>
        <v>0</v>
      </c>
      <c r="N15" s="15"/>
      <c r="O15" s="2" t="s">
        <v>90</v>
      </c>
      <c r="P15" s="2" t="s">
        <v>49</v>
      </c>
      <c r="Q15" s="2" t="s">
        <v>49</v>
      </c>
      <c r="R15" s="2" t="s">
        <v>63</v>
      </c>
      <c r="S15" s="2" t="s">
        <v>54</v>
      </c>
      <c r="T15" s="2" t="s">
        <v>54</v>
      </c>
      <c r="U15" s="2" t="s">
        <v>53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2" t="s">
        <v>49</v>
      </c>
      <c r="AT15" s="2" t="s">
        <v>49</v>
      </c>
      <c r="AU15" s="3"/>
      <c r="AV15" s="2" t="s">
        <v>91</v>
      </c>
      <c r="AW15" s="3">
        <v>66</v>
      </c>
    </row>
    <row r="16" spans="1:49" ht="30" customHeight="1" x14ac:dyDescent="0.3">
      <c r="A16" s="27" t="s">
        <v>188</v>
      </c>
      <c r="B16" s="24" t="s">
        <v>88</v>
      </c>
      <c r="C16" s="24" t="s">
        <v>92</v>
      </c>
      <c r="D16" s="29" t="s">
        <v>58</v>
      </c>
      <c r="E16" s="30">
        <v>1</v>
      </c>
      <c r="F16" s="31"/>
      <c r="G16" s="31">
        <f t="shared" si="9"/>
        <v>0</v>
      </c>
      <c r="H16" s="31"/>
      <c r="I16" s="31">
        <f t="shared" si="10"/>
        <v>0</v>
      </c>
      <c r="J16" s="31"/>
      <c r="K16" s="31">
        <f t="shared" si="2"/>
        <v>0</v>
      </c>
      <c r="L16" s="31">
        <f t="shared" si="11"/>
        <v>0</v>
      </c>
      <c r="M16" s="21">
        <f t="shared" si="12"/>
        <v>0</v>
      </c>
      <c r="N16" s="15"/>
      <c r="O16" s="2" t="s">
        <v>93</v>
      </c>
      <c r="P16" s="2" t="s">
        <v>49</v>
      </c>
      <c r="Q16" s="2" t="s">
        <v>49</v>
      </c>
      <c r="R16" s="2" t="s">
        <v>63</v>
      </c>
      <c r="S16" s="2" t="s">
        <v>54</v>
      </c>
      <c r="T16" s="2" t="s">
        <v>54</v>
      </c>
      <c r="U16" s="2" t="s">
        <v>53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 t="s">
        <v>49</v>
      </c>
      <c r="AT16" s="2" t="s">
        <v>49</v>
      </c>
      <c r="AU16" s="3"/>
      <c r="AV16" s="2" t="s">
        <v>94</v>
      </c>
      <c r="AW16" s="3">
        <v>67</v>
      </c>
    </row>
    <row r="17" spans="1:49" ht="30" customHeight="1" x14ac:dyDescent="0.3">
      <c r="A17" s="27" t="s">
        <v>189</v>
      </c>
      <c r="B17" s="24" t="s">
        <v>83</v>
      </c>
      <c r="C17" s="24" t="s">
        <v>95</v>
      </c>
      <c r="D17" s="29" t="s">
        <v>58</v>
      </c>
      <c r="E17" s="30">
        <v>2</v>
      </c>
      <c r="F17" s="31"/>
      <c r="G17" s="31">
        <f t="shared" si="9"/>
        <v>0</v>
      </c>
      <c r="H17" s="31"/>
      <c r="I17" s="31">
        <f t="shared" si="10"/>
        <v>0</v>
      </c>
      <c r="J17" s="31"/>
      <c r="K17" s="31">
        <f t="shared" si="2"/>
        <v>0</v>
      </c>
      <c r="L17" s="31">
        <f t="shared" si="11"/>
        <v>0</v>
      </c>
      <c r="M17" s="21">
        <f t="shared" si="12"/>
        <v>0</v>
      </c>
      <c r="N17" s="15"/>
      <c r="O17" s="2" t="s">
        <v>96</v>
      </c>
      <c r="P17" s="2" t="s">
        <v>49</v>
      </c>
      <c r="Q17" s="2" t="s">
        <v>49</v>
      </c>
      <c r="R17" s="2" t="s">
        <v>63</v>
      </c>
      <c r="S17" s="2" t="s">
        <v>54</v>
      </c>
      <c r="T17" s="2" t="s">
        <v>54</v>
      </c>
      <c r="U17" s="2" t="s">
        <v>53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2" t="s">
        <v>49</v>
      </c>
      <c r="AT17" s="2" t="s">
        <v>49</v>
      </c>
      <c r="AU17" s="3"/>
      <c r="AV17" s="2" t="s">
        <v>97</v>
      </c>
      <c r="AW17" s="3">
        <v>68</v>
      </c>
    </row>
    <row r="18" spans="1:49" ht="30" customHeight="1" x14ac:dyDescent="0.3">
      <c r="A18" s="27" t="s">
        <v>190</v>
      </c>
      <c r="B18" s="24" t="s">
        <v>98</v>
      </c>
      <c r="C18" s="24" t="s">
        <v>99</v>
      </c>
      <c r="D18" s="29" t="s">
        <v>58</v>
      </c>
      <c r="E18" s="30">
        <v>1</v>
      </c>
      <c r="F18" s="31"/>
      <c r="G18" s="31">
        <f t="shared" si="9"/>
        <v>0</v>
      </c>
      <c r="H18" s="31"/>
      <c r="I18" s="31">
        <f t="shared" si="10"/>
        <v>0</v>
      </c>
      <c r="J18" s="31"/>
      <c r="K18" s="31">
        <f t="shared" si="2"/>
        <v>0</v>
      </c>
      <c r="L18" s="31">
        <f t="shared" si="11"/>
        <v>0</v>
      </c>
      <c r="M18" s="21">
        <f t="shared" si="12"/>
        <v>0</v>
      </c>
      <c r="N18" s="15"/>
      <c r="O18" s="2" t="s">
        <v>100</v>
      </c>
      <c r="P18" s="2" t="s">
        <v>49</v>
      </c>
      <c r="Q18" s="2" t="s">
        <v>49</v>
      </c>
      <c r="R18" s="2" t="s">
        <v>63</v>
      </c>
      <c r="S18" s="2" t="s">
        <v>54</v>
      </c>
      <c r="T18" s="2" t="s">
        <v>54</v>
      </c>
      <c r="U18" s="2" t="s">
        <v>53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2" t="s">
        <v>49</v>
      </c>
      <c r="AT18" s="2" t="s">
        <v>49</v>
      </c>
      <c r="AU18" s="3"/>
      <c r="AV18" s="2" t="s">
        <v>101</v>
      </c>
      <c r="AW18" s="3">
        <v>71</v>
      </c>
    </row>
    <row r="19" spans="1:49" ht="30" customHeight="1" x14ac:dyDescent="0.3">
      <c r="A19" s="27" t="s">
        <v>191</v>
      </c>
      <c r="B19" s="24" t="s">
        <v>102</v>
      </c>
      <c r="C19" s="24" t="s">
        <v>49</v>
      </c>
      <c r="D19" s="29" t="s">
        <v>58</v>
      </c>
      <c r="E19" s="30">
        <v>2</v>
      </c>
      <c r="F19" s="31"/>
      <c r="G19" s="31">
        <f t="shared" si="9"/>
        <v>0</v>
      </c>
      <c r="H19" s="31"/>
      <c r="I19" s="31">
        <f t="shared" si="10"/>
        <v>0</v>
      </c>
      <c r="J19" s="31"/>
      <c r="K19" s="31">
        <f t="shared" si="2"/>
        <v>0</v>
      </c>
      <c r="L19" s="31">
        <f t="shared" si="11"/>
        <v>0</v>
      </c>
      <c r="M19" s="21">
        <f t="shared" si="12"/>
        <v>0</v>
      </c>
      <c r="N19" s="15"/>
      <c r="O19" s="2" t="s">
        <v>103</v>
      </c>
      <c r="P19" s="2" t="s">
        <v>49</v>
      </c>
      <c r="Q19" s="2" t="s">
        <v>49</v>
      </c>
      <c r="R19" s="2" t="s">
        <v>63</v>
      </c>
      <c r="S19" s="2" t="s">
        <v>54</v>
      </c>
      <c r="T19" s="2" t="s">
        <v>54</v>
      </c>
      <c r="U19" s="2" t="s">
        <v>53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2" t="s">
        <v>49</v>
      </c>
      <c r="AT19" s="2" t="s">
        <v>49</v>
      </c>
      <c r="AU19" s="3"/>
      <c r="AV19" s="2" t="s">
        <v>104</v>
      </c>
      <c r="AW19" s="3">
        <v>72</v>
      </c>
    </row>
    <row r="20" spans="1:49" ht="30" customHeight="1" x14ac:dyDescent="0.3">
      <c r="A20" s="27" t="s">
        <v>192</v>
      </c>
      <c r="B20" s="17" t="s">
        <v>174</v>
      </c>
      <c r="C20" s="17" t="s">
        <v>195</v>
      </c>
      <c r="D20" s="29" t="s">
        <v>58</v>
      </c>
      <c r="E20" s="30">
        <v>1</v>
      </c>
      <c r="F20" s="31"/>
      <c r="G20" s="31">
        <f t="shared" si="9"/>
        <v>0</v>
      </c>
      <c r="H20" s="31"/>
      <c r="I20" s="31">
        <f t="shared" si="10"/>
        <v>0</v>
      </c>
      <c r="J20" s="31"/>
      <c r="K20" s="31">
        <f t="shared" si="2"/>
        <v>0</v>
      </c>
      <c r="L20" s="31">
        <f t="shared" si="11"/>
        <v>0</v>
      </c>
      <c r="M20" s="21">
        <f t="shared" si="12"/>
        <v>0</v>
      </c>
      <c r="N20" s="13"/>
      <c r="R20" s="1" t="s">
        <v>63</v>
      </c>
    </row>
    <row r="21" spans="1:49" ht="30" customHeight="1" x14ac:dyDescent="0.3">
      <c r="A21" s="27" t="s">
        <v>193</v>
      </c>
      <c r="B21" s="17" t="s">
        <v>175</v>
      </c>
      <c r="C21" s="17" t="s">
        <v>196</v>
      </c>
      <c r="D21" s="29" t="s">
        <v>58</v>
      </c>
      <c r="E21" s="30">
        <v>1</v>
      </c>
      <c r="F21" s="31"/>
      <c r="G21" s="31">
        <f t="shared" si="9"/>
        <v>0</v>
      </c>
      <c r="H21" s="31"/>
      <c r="I21" s="31">
        <f t="shared" si="10"/>
        <v>0</v>
      </c>
      <c r="J21" s="31"/>
      <c r="K21" s="31">
        <f t="shared" ref="K21:K24" si="13">TRUNC(J21*E21, 0)</f>
        <v>0</v>
      </c>
      <c r="L21" s="31">
        <f t="shared" ref="L21:L24" si="14">TRUNC(F21+H21+J21, 0)</f>
        <v>0</v>
      </c>
      <c r="M21" s="21">
        <f t="shared" ref="M21:M24" si="15">TRUNC(G21+I21+K21, 0)</f>
        <v>0</v>
      </c>
      <c r="N21" s="17"/>
      <c r="R21" s="22"/>
    </row>
    <row r="22" spans="1:49" ht="30" customHeight="1" x14ac:dyDescent="0.3">
      <c r="A22" s="27" t="s">
        <v>194</v>
      </c>
      <c r="B22" s="17" t="s">
        <v>176</v>
      </c>
      <c r="C22" s="17"/>
      <c r="D22" s="29" t="s">
        <v>58</v>
      </c>
      <c r="E22" s="30">
        <v>5</v>
      </c>
      <c r="F22" s="31"/>
      <c r="G22" s="31">
        <f t="shared" si="9"/>
        <v>0</v>
      </c>
      <c r="H22" s="31"/>
      <c r="I22" s="31">
        <f t="shared" si="10"/>
        <v>0</v>
      </c>
      <c r="J22" s="31"/>
      <c r="K22" s="31">
        <f t="shared" si="13"/>
        <v>0</v>
      </c>
      <c r="L22" s="31">
        <f t="shared" si="14"/>
        <v>0</v>
      </c>
      <c r="M22" s="21">
        <f t="shared" si="15"/>
        <v>0</v>
      </c>
      <c r="N22" s="17"/>
      <c r="R22" s="22"/>
    </row>
    <row r="23" spans="1:49" ht="30" customHeight="1" x14ac:dyDescent="0.3">
      <c r="A23" s="25"/>
      <c r="B23" s="17" t="s">
        <v>197</v>
      </c>
      <c r="C23" s="17"/>
      <c r="D23" s="30" t="s">
        <v>199</v>
      </c>
      <c r="E23" s="30">
        <v>1</v>
      </c>
      <c r="F23" s="31"/>
      <c r="G23" s="31"/>
      <c r="H23" s="31"/>
      <c r="I23" s="31">
        <f t="shared" si="10"/>
        <v>0</v>
      </c>
      <c r="J23" s="31"/>
      <c r="K23" s="31">
        <f t="shared" si="13"/>
        <v>0</v>
      </c>
      <c r="L23" s="31">
        <f t="shared" si="14"/>
        <v>0</v>
      </c>
      <c r="M23" s="21">
        <f t="shared" si="15"/>
        <v>0</v>
      </c>
      <c r="N23" s="17"/>
      <c r="R23" s="22"/>
    </row>
    <row r="24" spans="1:49" ht="30" customHeight="1" x14ac:dyDescent="0.3">
      <c r="A24" s="25"/>
      <c r="B24" s="17" t="s">
        <v>202</v>
      </c>
      <c r="C24" s="17"/>
      <c r="D24" s="17" t="s">
        <v>198</v>
      </c>
      <c r="E24" s="17">
        <v>65</v>
      </c>
      <c r="F24" s="21"/>
      <c r="G24" s="21"/>
      <c r="H24" s="21"/>
      <c r="I24" s="21">
        <f t="shared" si="10"/>
        <v>0</v>
      </c>
      <c r="J24" s="21"/>
      <c r="K24" s="21">
        <f t="shared" si="13"/>
        <v>0</v>
      </c>
      <c r="L24" s="21">
        <f t="shared" si="14"/>
        <v>0</v>
      </c>
      <c r="M24" s="21">
        <f t="shared" si="15"/>
        <v>0</v>
      </c>
      <c r="N24" s="17"/>
      <c r="R24" s="19"/>
    </row>
    <row r="25" spans="1:49" ht="30" customHeight="1" x14ac:dyDescent="0.3">
      <c r="A25" s="25"/>
      <c r="B25" s="17"/>
      <c r="C25" s="17"/>
      <c r="D25" s="17"/>
      <c r="E25" s="17"/>
      <c r="F25" s="21"/>
      <c r="G25" s="21"/>
      <c r="H25" s="21"/>
      <c r="I25" s="21"/>
      <c r="J25" s="21"/>
      <c r="K25" s="21"/>
      <c r="L25" s="21"/>
      <c r="M25" s="21"/>
      <c r="N25" s="17"/>
      <c r="R25" s="23"/>
    </row>
    <row r="26" spans="1:49" ht="30" customHeight="1" x14ac:dyDescent="0.3">
      <c r="A26" s="25"/>
      <c r="B26" s="17"/>
      <c r="C26" s="17"/>
      <c r="D26" s="17"/>
      <c r="E26" s="17"/>
      <c r="F26" s="21"/>
      <c r="G26" s="21"/>
      <c r="H26" s="21"/>
      <c r="I26" s="21"/>
      <c r="J26" s="21"/>
      <c r="K26" s="21"/>
      <c r="L26" s="21"/>
      <c r="M26" s="21"/>
      <c r="N26" s="17"/>
      <c r="R26" s="20"/>
    </row>
    <row r="27" spans="1:49" ht="30" customHeight="1" x14ac:dyDescent="0.3">
      <c r="A27" s="25"/>
      <c r="B27" s="24" t="s">
        <v>55</v>
      </c>
      <c r="C27" s="17"/>
      <c r="D27" s="17"/>
      <c r="E27" s="17"/>
      <c r="F27" s="21"/>
      <c r="G27" s="21">
        <f>SUM(G5:G26)</f>
        <v>0</v>
      </c>
      <c r="H27" s="21"/>
      <c r="I27" s="21">
        <f>SUM(I5:I26)</f>
        <v>0</v>
      </c>
      <c r="J27" s="21"/>
      <c r="K27" s="21">
        <f>SUM(K5:K26)</f>
        <v>0</v>
      </c>
      <c r="L27" s="21"/>
      <c r="M27" s="21">
        <f>SUM(M5:M26)</f>
        <v>0</v>
      </c>
      <c r="N27" s="13"/>
      <c r="O27" t="s">
        <v>56</v>
      </c>
    </row>
  </sheetData>
  <mergeCells count="45">
    <mergeCell ref="A2:A3"/>
    <mergeCell ref="AV2:AV3"/>
    <mergeCell ref="AW2:AW3"/>
    <mergeCell ref="AP2:AP3"/>
    <mergeCell ref="AQ2:AQ3"/>
    <mergeCell ref="AR2:AR3"/>
    <mergeCell ref="AS2:AS3"/>
    <mergeCell ref="AT2:AT3"/>
    <mergeCell ref="AU2:AU3"/>
    <mergeCell ref="AO2:AO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C2:AC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Q2:Q3"/>
    <mergeCell ref="B2:B3"/>
    <mergeCell ref="C2:C3"/>
    <mergeCell ref="D2:D3"/>
    <mergeCell ref="E2:E3"/>
    <mergeCell ref="F2:G2"/>
    <mergeCell ref="H2:I2"/>
    <mergeCell ref="J2:K2"/>
    <mergeCell ref="L2:M2"/>
    <mergeCell ref="N2:N3"/>
    <mergeCell ref="O2:O3"/>
    <mergeCell ref="P2:P3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4" workbookViewId="0">
      <selection activeCell="K42" sqref="K42"/>
    </sheetView>
  </sheetViews>
  <sheetFormatPr defaultRowHeight="16.5" x14ac:dyDescent="0.3"/>
  <cols>
    <col min="4" max="4" width="16.625" customWidth="1"/>
  </cols>
  <sheetData>
    <row r="1" spans="1:8" ht="18" thickTop="1" thickBot="1" x14ac:dyDescent="0.35">
      <c r="A1" s="75" t="s">
        <v>221</v>
      </c>
      <c r="B1" s="76"/>
      <c r="C1" s="37" t="s">
        <v>222</v>
      </c>
      <c r="D1" s="95" t="s">
        <v>223</v>
      </c>
      <c r="E1" s="95"/>
      <c r="F1" s="38"/>
      <c r="G1" s="96">
        <v>150000000</v>
      </c>
      <c r="H1" s="97"/>
    </row>
    <row r="2" spans="1:8" ht="18" thickTop="1" thickBot="1" x14ac:dyDescent="0.35">
      <c r="A2" s="39" t="s">
        <v>224</v>
      </c>
      <c r="B2" s="98" t="s">
        <v>225</v>
      </c>
      <c r="C2" s="99"/>
      <c r="D2" s="100"/>
      <c r="E2" s="40" t="s">
        <v>226</v>
      </c>
      <c r="F2" s="41" t="s">
        <v>227</v>
      </c>
      <c r="G2" s="41" t="s">
        <v>228</v>
      </c>
      <c r="H2" s="42" t="s">
        <v>229</v>
      </c>
    </row>
    <row r="3" spans="1:8" ht="18" thickTop="1" thickBot="1" x14ac:dyDescent="0.35">
      <c r="A3" s="43"/>
      <c r="B3" s="101" t="s">
        <v>230</v>
      </c>
      <c r="C3" s="102"/>
      <c r="D3" s="103"/>
      <c r="E3" s="44"/>
      <c r="F3" s="44"/>
      <c r="G3" s="45">
        <v>5536370</v>
      </c>
      <c r="H3" s="46"/>
    </row>
    <row r="4" spans="1:8" ht="17.25" thickBot="1" x14ac:dyDescent="0.35">
      <c r="A4" s="47"/>
      <c r="B4" s="80" t="s">
        <v>231</v>
      </c>
      <c r="C4" s="81"/>
      <c r="D4" s="82"/>
      <c r="E4" s="48"/>
      <c r="F4" s="48"/>
      <c r="G4" s="49">
        <v>4406008</v>
      </c>
      <c r="H4" s="50"/>
    </row>
    <row r="5" spans="1:8" ht="17.25" thickBot="1" x14ac:dyDescent="0.35">
      <c r="A5" s="47"/>
      <c r="B5" s="80" t="s">
        <v>232</v>
      </c>
      <c r="C5" s="81"/>
      <c r="D5" s="82"/>
      <c r="E5" s="48"/>
      <c r="F5" s="48"/>
      <c r="G5" s="49">
        <v>33688912</v>
      </c>
      <c r="H5" s="50"/>
    </row>
    <row r="6" spans="1:8" ht="17.25" thickBot="1" x14ac:dyDescent="0.35">
      <c r="A6" s="47"/>
      <c r="B6" s="80" t="s">
        <v>233</v>
      </c>
      <c r="C6" s="81"/>
      <c r="D6" s="82"/>
      <c r="E6" s="48"/>
      <c r="F6" s="48"/>
      <c r="G6" s="49">
        <v>11731816</v>
      </c>
      <c r="H6" s="50"/>
    </row>
    <row r="7" spans="1:8" ht="17.25" thickBot="1" x14ac:dyDescent="0.35">
      <c r="A7" s="47"/>
      <c r="B7" s="80" t="s">
        <v>234</v>
      </c>
      <c r="C7" s="81"/>
      <c r="D7" s="82"/>
      <c r="E7" s="48"/>
      <c r="F7" s="48"/>
      <c r="G7" s="49">
        <v>5070000</v>
      </c>
      <c r="H7" s="50"/>
    </row>
    <row r="8" spans="1:8" ht="17.25" thickBot="1" x14ac:dyDescent="0.35">
      <c r="A8" s="47"/>
      <c r="B8" s="80" t="s">
        <v>235</v>
      </c>
      <c r="C8" s="81"/>
      <c r="D8" s="82"/>
      <c r="E8" s="48"/>
      <c r="F8" s="48"/>
      <c r="G8" s="49">
        <v>2660000</v>
      </c>
      <c r="H8" s="50"/>
    </row>
    <row r="9" spans="1:8" ht="17.25" thickBot="1" x14ac:dyDescent="0.35">
      <c r="A9" s="47"/>
      <c r="B9" s="80" t="s">
        <v>236</v>
      </c>
      <c r="C9" s="81"/>
      <c r="D9" s="82"/>
      <c r="E9" s="48"/>
      <c r="F9" s="48"/>
      <c r="G9" s="49">
        <v>2400000</v>
      </c>
      <c r="H9" s="50"/>
    </row>
    <row r="10" spans="1:8" ht="19.5" customHeight="1" thickBot="1" x14ac:dyDescent="0.35">
      <c r="A10" s="47"/>
      <c r="B10" s="80" t="s">
        <v>237</v>
      </c>
      <c r="C10" s="81"/>
      <c r="D10" s="82"/>
      <c r="E10" s="48"/>
      <c r="F10" s="48"/>
      <c r="G10" s="49">
        <v>26875000</v>
      </c>
      <c r="H10" s="50"/>
    </row>
    <row r="11" spans="1:8" ht="17.25" thickBot="1" x14ac:dyDescent="0.35">
      <c r="A11" s="47"/>
      <c r="B11" s="80" t="s">
        <v>238</v>
      </c>
      <c r="C11" s="81"/>
      <c r="D11" s="82"/>
      <c r="E11" s="48"/>
      <c r="F11" s="48"/>
      <c r="G11" s="49">
        <v>5240000</v>
      </c>
      <c r="H11" s="50"/>
    </row>
    <row r="12" spans="1:8" ht="17.25" thickBot="1" x14ac:dyDescent="0.35">
      <c r="A12" s="47"/>
      <c r="B12" s="80" t="s">
        <v>239</v>
      </c>
      <c r="C12" s="81"/>
      <c r="D12" s="82"/>
      <c r="E12" s="48"/>
      <c r="F12" s="48"/>
      <c r="G12" s="49">
        <v>3000000</v>
      </c>
      <c r="H12" s="50"/>
    </row>
    <row r="13" spans="1:8" ht="17.25" thickBot="1" x14ac:dyDescent="0.35">
      <c r="A13" s="47"/>
      <c r="B13" s="80" t="s">
        <v>240</v>
      </c>
      <c r="C13" s="81"/>
      <c r="D13" s="82"/>
      <c r="E13" s="48"/>
      <c r="F13" s="48"/>
      <c r="G13" s="49">
        <v>993270</v>
      </c>
      <c r="H13" s="50"/>
    </row>
    <row r="14" spans="1:8" ht="17.25" thickBot="1" x14ac:dyDescent="0.35">
      <c r="A14" s="47"/>
      <c r="B14" s="80" t="s">
        <v>241</v>
      </c>
      <c r="C14" s="81"/>
      <c r="D14" s="82"/>
      <c r="E14" s="48"/>
      <c r="F14" s="48"/>
      <c r="G14" s="49">
        <v>6260000</v>
      </c>
      <c r="H14" s="50"/>
    </row>
    <row r="15" spans="1:8" ht="17.25" thickBot="1" x14ac:dyDescent="0.35">
      <c r="A15" s="47"/>
      <c r="B15" s="80" t="s">
        <v>242</v>
      </c>
      <c r="C15" s="81"/>
      <c r="D15" s="82"/>
      <c r="E15" s="48"/>
      <c r="F15" s="48"/>
      <c r="G15" s="49">
        <v>6938838</v>
      </c>
      <c r="H15" s="50"/>
    </row>
    <row r="16" spans="1:8" ht="17.25" thickBot="1" x14ac:dyDescent="0.35">
      <c r="A16" s="47"/>
      <c r="B16" s="83"/>
      <c r="C16" s="84"/>
      <c r="D16" s="85"/>
      <c r="E16" s="48"/>
      <c r="F16" s="48"/>
      <c r="G16" s="48"/>
      <c r="H16" s="50"/>
    </row>
    <row r="17" spans="1:8" ht="17.25" thickBot="1" x14ac:dyDescent="0.35">
      <c r="A17" s="47"/>
      <c r="B17" s="83"/>
      <c r="C17" s="84"/>
      <c r="D17" s="85"/>
      <c r="E17" s="48"/>
      <c r="F17" s="48"/>
      <c r="G17" s="48"/>
      <c r="H17" s="50"/>
    </row>
    <row r="18" spans="1:8" ht="17.25" thickBot="1" x14ac:dyDescent="0.35">
      <c r="A18" s="47"/>
      <c r="B18" s="83"/>
      <c r="C18" s="84"/>
      <c r="D18" s="85"/>
      <c r="E18" s="48"/>
      <c r="F18" s="48"/>
      <c r="G18" s="48"/>
      <c r="H18" s="50"/>
    </row>
    <row r="19" spans="1:8" ht="17.25" thickBot="1" x14ac:dyDescent="0.35">
      <c r="A19" s="47"/>
      <c r="B19" s="83"/>
      <c r="C19" s="84"/>
      <c r="D19" s="85"/>
      <c r="E19" s="48"/>
      <c r="F19" s="48"/>
      <c r="G19" s="48"/>
      <c r="H19" s="50"/>
    </row>
    <row r="20" spans="1:8" ht="17.25" thickBot="1" x14ac:dyDescent="0.35">
      <c r="A20" s="47"/>
      <c r="B20" s="83"/>
      <c r="C20" s="84"/>
      <c r="D20" s="85"/>
      <c r="E20" s="48"/>
      <c r="F20" s="48"/>
      <c r="G20" s="48"/>
      <c r="H20" s="50"/>
    </row>
    <row r="21" spans="1:8" ht="17.25" thickBot="1" x14ac:dyDescent="0.35">
      <c r="A21" s="47"/>
      <c r="B21" s="83"/>
      <c r="C21" s="84"/>
      <c r="D21" s="85"/>
      <c r="E21" s="48"/>
      <c r="F21" s="48"/>
      <c r="G21" s="48"/>
      <c r="H21" s="50"/>
    </row>
    <row r="22" spans="1:8" ht="17.25" thickBot="1" x14ac:dyDescent="0.35">
      <c r="A22" s="47"/>
      <c r="B22" s="83"/>
      <c r="C22" s="84"/>
      <c r="D22" s="85"/>
      <c r="E22" s="48"/>
      <c r="F22" s="48"/>
      <c r="G22" s="48"/>
      <c r="H22" s="50"/>
    </row>
    <row r="23" spans="1:8" ht="17.25" thickBot="1" x14ac:dyDescent="0.35">
      <c r="A23" s="47"/>
      <c r="B23" s="92" t="s">
        <v>243</v>
      </c>
      <c r="C23" s="93"/>
      <c r="D23" s="94"/>
      <c r="E23" s="48"/>
      <c r="F23" s="48"/>
      <c r="G23" s="51">
        <v>114800214</v>
      </c>
      <c r="H23" s="50"/>
    </row>
    <row r="24" spans="1:8" ht="17.25" thickBot="1" x14ac:dyDescent="0.35">
      <c r="A24" s="47"/>
      <c r="B24" s="52" t="s">
        <v>244</v>
      </c>
      <c r="C24" s="86" t="s">
        <v>245</v>
      </c>
      <c r="D24" s="87"/>
      <c r="E24" s="48"/>
      <c r="F24" s="48"/>
      <c r="G24" s="49">
        <v>9184017</v>
      </c>
      <c r="H24" s="50"/>
    </row>
    <row r="25" spans="1:8" ht="17.25" thickBot="1" x14ac:dyDescent="0.35">
      <c r="A25" s="47"/>
      <c r="B25" s="52" t="s">
        <v>246</v>
      </c>
      <c r="C25" s="88" t="s">
        <v>247</v>
      </c>
      <c r="D25" s="89"/>
      <c r="E25" s="48"/>
      <c r="F25" s="48"/>
      <c r="G25" s="49">
        <v>12398423</v>
      </c>
      <c r="H25" s="50"/>
    </row>
    <row r="26" spans="1:8" ht="17.25" thickBot="1" x14ac:dyDescent="0.35">
      <c r="A26" s="47"/>
      <c r="B26" s="53" t="s">
        <v>248</v>
      </c>
      <c r="C26" s="88" t="s">
        <v>249</v>
      </c>
      <c r="D26" s="89"/>
      <c r="E26" s="48"/>
      <c r="F26" s="48"/>
      <c r="G26" s="49">
        <v>136382654</v>
      </c>
      <c r="H26" s="50"/>
    </row>
    <row r="27" spans="1:8" ht="17.25" thickBot="1" x14ac:dyDescent="0.35">
      <c r="A27" s="47"/>
      <c r="B27" s="53" t="s">
        <v>250</v>
      </c>
      <c r="C27" s="90">
        <v>0.1</v>
      </c>
      <c r="D27" s="91"/>
      <c r="E27" s="48"/>
      <c r="F27" s="48"/>
      <c r="G27" s="49">
        <v>13638265</v>
      </c>
      <c r="H27" s="50"/>
    </row>
    <row r="28" spans="1:8" ht="17.25" thickBot="1" x14ac:dyDescent="0.35">
      <c r="A28" s="47"/>
      <c r="B28" s="83"/>
      <c r="C28" s="84"/>
      <c r="D28" s="85"/>
      <c r="E28" s="48"/>
      <c r="F28" s="48"/>
      <c r="G28" s="48"/>
      <c r="H28" s="50"/>
    </row>
    <row r="29" spans="1:8" ht="17.25" thickBot="1" x14ac:dyDescent="0.35">
      <c r="A29" s="47"/>
      <c r="B29" s="83"/>
      <c r="C29" s="84"/>
      <c r="D29" s="85"/>
      <c r="E29" s="48"/>
      <c r="F29" s="48"/>
      <c r="G29" s="48"/>
      <c r="H29" s="50"/>
    </row>
    <row r="30" spans="1:8" ht="17.25" thickBot="1" x14ac:dyDescent="0.35">
      <c r="A30" s="47"/>
      <c r="B30" s="77" t="s">
        <v>251</v>
      </c>
      <c r="C30" s="78"/>
      <c r="D30" s="79"/>
      <c r="E30" s="48"/>
      <c r="F30" s="48"/>
      <c r="G30" s="51">
        <v>150020919</v>
      </c>
      <c r="H30" s="50"/>
    </row>
    <row r="31" spans="1:8" ht="17.25" thickBot="1" x14ac:dyDescent="0.35">
      <c r="A31" s="47"/>
      <c r="B31" s="80" t="s">
        <v>252</v>
      </c>
      <c r="C31" s="81"/>
      <c r="D31" s="82"/>
      <c r="E31" s="48"/>
      <c r="F31" s="48"/>
      <c r="G31" s="49">
        <v>-20919</v>
      </c>
      <c r="H31" s="50"/>
    </row>
    <row r="32" spans="1:8" ht="17.25" thickBot="1" x14ac:dyDescent="0.35">
      <c r="A32" s="47"/>
      <c r="B32" s="83"/>
      <c r="C32" s="84"/>
      <c r="D32" s="85"/>
      <c r="E32" s="48"/>
      <c r="F32" s="48"/>
      <c r="G32" s="48"/>
      <c r="H32" s="50"/>
    </row>
    <row r="33" spans="1:8" ht="17.25" thickBot="1" x14ac:dyDescent="0.35">
      <c r="A33" s="47"/>
      <c r="B33" s="77" t="s">
        <v>253</v>
      </c>
      <c r="C33" s="78"/>
      <c r="D33" s="79"/>
      <c r="E33" s="48"/>
      <c r="F33" s="48"/>
      <c r="G33" s="51">
        <v>150000000</v>
      </c>
      <c r="H33" s="50"/>
    </row>
    <row r="34" spans="1:8" ht="17.25" thickBot="1" x14ac:dyDescent="0.35">
      <c r="A34" s="47"/>
      <c r="B34" s="83"/>
      <c r="C34" s="84"/>
      <c r="D34" s="85"/>
      <c r="E34" s="48"/>
      <c r="F34" s="48"/>
      <c r="G34" s="48"/>
      <c r="H34" s="50"/>
    </row>
    <row r="35" spans="1:8" ht="17.25" thickBot="1" x14ac:dyDescent="0.35">
      <c r="A35" s="47"/>
      <c r="B35" s="83"/>
      <c r="C35" s="84"/>
      <c r="D35" s="85"/>
      <c r="E35" s="48"/>
      <c r="F35" s="48"/>
      <c r="G35" s="48"/>
      <c r="H35" s="50"/>
    </row>
    <row r="36" spans="1:8" ht="17.25" thickBot="1" x14ac:dyDescent="0.35">
      <c r="A36" s="70" t="s">
        <v>254</v>
      </c>
      <c r="B36" s="71"/>
      <c r="C36" s="71"/>
      <c r="D36" s="71"/>
      <c r="E36" s="71"/>
      <c r="F36" s="72"/>
      <c r="G36" s="73">
        <v>150000000</v>
      </c>
      <c r="H36" s="74"/>
    </row>
    <row r="37" spans="1:8" ht="18" thickTop="1" thickBot="1" x14ac:dyDescent="0.35"/>
    <row r="38" spans="1:8" ht="18" thickTop="1" thickBot="1" x14ac:dyDescent="0.35">
      <c r="A38" s="126" t="s">
        <v>255</v>
      </c>
      <c r="B38" s="127"/>
      <c r="C38" s="104" t="s">
        <v>256</v>
      </c>
      <c r="D38" s="104" t="s">
        <v>2</v>
      </c>
      <c r="E38" s="105" t="s">
        <v>3</v>
      </c>
      <c r="F38" s="106" t="s">
        <v>257</v>
      </c>
      <c r="G38" s="107" t="s">
        <v>258</v>
      </c>
      <c r="H38" s="108" t="s">
        <v>229</v>
      </c>
    </row>
    <row r="39" spans="1:8" ht="18" thickTop="1" thickBot="1" x14ac:dyDescent="0.35">
      <c r="A39" s="134" t="s">
        <v>230</v>
      </c>
      <c r="B39" s="135"/>
      <c r="C39" s="128"/>
      <c r="D39" s="109"/>
      <c r="E39" s="109"/>
      <c r="F39" s="109"/>
      <c r="G39" s="109"/>
      <c r="H39" s="110"/>
    </row>
    <row r="40" spans="1:8" ht="23.25" thickBot="1" x14ac:dyDescent="0.35">
      <c r="A40" s="138" t="s">
        <v>259</v>
      </c>
      <c r="B40" s="139"/>
      <c r="C40" s="129" t="s">
        <v>260</v>
      </c>
      <c r="D40" s="111" t="s">
        <v>261</v>
      </c>
      <c r="E40" s="112">
        <v>10</v>
      </c>
      <c r="F40" s="113">
        <v>325337</v>
      </c>
      <c r="G40" s="113">
        <v>3253370</v>
      </c>
      <c r="H40" s="114"/>
    </row>
    <row r="41" spans="1:8" ht="23.25" thickBot="1" x14ac:dyDescent="0.35">
      <c r="A41" s="138"/>
      <c r="B41" s="139"/>
      <c r="C41" s="129" t="s">
        <v>262</v>
      </c>
      <c r="D41" s="111" t="s">
        <v>261</v>
      </c>
      <c r="E41" s="112">
        <v>10</v>
      </c>
      <c r="F41" s="113">
        <v>228300</v>
      </c>
      <c r="G41" s="113">
        <v>2283000</v>
      </c>
      <c r="H41" s="114"/>
    </row>
    <row r="42" spans="1:8" ht="17.25" thickBot="1" x14ac:dyDescent="0.35">
      <c r="A42" s="132" t="s">
        <v>263</v>
      </c>
      <c r="B42" s="133"/>
      <c r="C42" s="130"/>
      <c r="D42" s="116"/>
      <c r="E42" s="116"/>
      <c r="F42" s="116"/>
      <c r="G42" s="117">
        <v>5536370</v>
      </c>
      <c r="H42" s="118"/>
    </row>
    <row r="43" spans="1:8" ht="17.25" thickBot="1" x14ac:dyDescent="0.35">
      <c r="A43" s="136" t="s">
        <v>231</v>
      </c>
      <c r="B43" s="137"/>
      <c r="C43" s="131"/>
      <c r="D43" s="119"/>
      <c r="E43" s="119"/>
      <c r="F43" s="119"/>
      <c r="G43" s="119"/>
      <c r="H43" s="120"/>
    </row>
    <row r="44" spans="1:8" ht="17.25" thickBot="1" x14ac:dyDescent="0.35">
      <c r="A44" s="138" t="s">
        <v>264</v>
      </c>
      <c r="B44" s="139"/>
      <c r="C44" s="123"/>
      <c r="D44" s="111" t="s">
        <v>261</v>
      </c>
      <c r="E44" s="112">
        <v>4</v>
      </c>
      <c r="F44" s="113">
        <v>165545</v>
      </c>
      <c r="G44" s="113">
        <v>662180</v>
      </c>
      <c r="H44" s="114"/>
    </row>
    <row r="45" spans="1:8" ht="17.25" thickBot="1" x14ac:dyDescent="0.35">
      <c r="A45" s="138" t="s">
        <v>265</v>
      </c>
      <c r="B45" s="139"/>
      <c r="C45" s="123"/>
      <c r="D45" s="111" t="s">
        <v>261</v>
      </c>
      <c r="E45" s="112">
        <v>2</v>
      </c>
      <c r="F45" s="113">
        <v>277894</v>
      </c>
      <c r="G45" s="113">
        <v>555788</v>
      </c>
      <c r="H45" s="122" t="s">
        <v>266</v>
      </c>
    </row>
    <row r="46" spans="1:8" ht="17.25" thickBot="1" x14ac:dyDescent="0.35">
      <c r="A46" s="138" t="s">
        <v>267</v>
      </c>
      <c r="B46" s="139"/>
      <c r="C46" s="123"/>
      <c r="D46" s="111" t="s">
        <v>268</v>
      </c>
      <c r="E46" s="112">
        <v>330</v>
      </c>
      <c r="F46" s="113">
        <v>3000</v>
      </c>
      <c r="G46" s="113">
        <v>990000</v>
      </c>
      <c r="H46" s="114"/>
    </row>
    <row r="47" spans="1:8" ht="17.25" thickBot="1" x14ac:dyDescent="0.35">
      <c r="A47" s="138" t="s">
        <v>269</v>
      </c>
      <c r="B47" s="139"/>
      <c r="C47" s="129" t="s">
        <v>270</v>
      </c>
      <c r="D47" s="111" t="s">
        <v>261</v>
      </c>
      <c r="E47" s="112">
        <v>10</v>
      </c>
      <c r="F47" s="113">
        <v>169804</v>
      </c>
      <c r="G47" s="113">
        <v>1698040</v>
      </c>
      <c r="H47" s="122" t="s">
        <v>271</v>
      </c>
    </row>
    <row r="48" spans="1:8" ht="23.25" thickBot="1" x14ac:dyDescent="0.35">
      <c r="A48" s="138" t="s">
        <v>272</v>
      </c>
      <c r="B48" s="139"/>
      <c r="C48" s="129" t="s">
        <v>273</v>
      </c>
      <c r="D48" s="111" t="s">
        <v>274</v>
      </c>
      <c r="E48" s="112">
        <v>1</v>
      </c>
      <c r="F48" s="113">
        <v>500000</v>
      </c>
      <c r="G48" s="113">
        <v>500000</v>
      </c>
      <c r="H48" s="114"/>
    </row>
    <row r="49" spans="1:8" ht="17.25" thickBot="1" x14ac:dyDescent="0.35">
      <c r="A49" s="132" t="s">
        <v>263</v>
      </c>
      <c r="B49" s="133"/>
      <c r="C49" s="130"/>
      <c r="D49" s="116"/>
      <c r="E49" s="116"/>
      <c r="F49" s="116"/>
      <c r="G49" s="117">
        <v>4406008</v>
      </c>
      <c r="H49" s="118"/>
    </row>
    <row r="50" spans="1:8" ht="21.75" customHeight="1" thickBot="1" x14ac:dyDescent="0.35">
      <c r="A50" s="136" t="s">
        <v>232</v>
      </c>
      <c r="B50" s="137"/>
      <c r="C50" s="131"/>
      <c r="D50" s="119"/>
      <c r="E50" s="119"/>
      <c r="F50" s="119"/>
      <c r="G50" s="119"/>
      <c r="H50" s="120"/>
    </row>
    <row r="51" spans="1:8" ht="26.25" customHeight="1" thickBot="1" x14ac:dyDescent="0.35">
      <c r="A51" s="138" t="s">
        <v>275</v>
      </c>
      <c r="B51" s="139"/>
      <c r="C51" s="123"/>
      <c r="D51" s="111" t="s">
        <v>268</v>
      </c>
      <c r="E51" s="112">
        <v>380</v>
      </c>
      <c r="F51" s="113">
        <v>35000</v>
      </c>
      <c r="G51" s="113">
        <v>13300000</v>
      </c>
      <c r="H51" s="114"/>
    </row>
    <row r="52" spans="1:8" ht="17.25" thickBot="1" x14ac:dyDescent="0.35">
      <c r="A52" s="138" t="s">
        <v>276</v>
      </c>
      <c r="B52" s="139"/>
      <c r="C52" s="123"/>
      <c r="D52" s="111" t="s">
        <v>274</v>
      </c>
      <c r="E52" s="112">
        <v>1</v>
      </c>
      <c r="F52" s="113">
        <v>2500000</v>
      </c>
      <c r="G52" s="113">
        <v>2500000</v>
      </c>
      <c r="H52" s="114"/>
    </row>
    <row r="53" spans="1:8" ht="17.25" thickBot="1" x14ac:dyDescent="0.35">
      <c r="A53" s="138" t="s">
        <v>277</v>
      </c>
      <c r="B53" s="139"/>
      <c r="C53" s="123"/>
      <c r="D53" s="111" t="s">
        <v>274</v>
      </c>
      <c r="E53" s="112">
        <v>1</v>
      </c>
      <c r="F53" s="113">
        <v>2000000</v>
      </c>
      <c r="G53" s="113">
        <v>2000000</v>
      </c>
      <c r="H53" s="114"/>
    </row>
    <row r="54" spans="1:8" ht="17.25" thickBot="1" x14ac:dyDescent="0.35">
      <c r="A54" s="138" t="s">
        <v>278</v>
      </c>
      <c r="B54" s="139"/>
      <c r="C54" s="123"/>
      <c r="D54" s="111" t="s">
        <v>268</v>
      </c>
      <c r="E54" s="112">
        <v>30</v>
      </c>
      <c r="F54" s="113">
        <v>35000</v>
      </c>
      <c r="G54" s="113">
        <v>1050000</v>
      </c>
      <c r="H54" s="114"/>
    </row>
    <row r="55" spans="1:8" ht="17.25" thickBot="1" x14ac:dyDescent="0.35">
      <c r="A55" s="138" t="s">
        <v>279</v>
      </c>
      <c r="B55" s="139"/>
      <c r="C55" s="129" t="s">
        <v>280</v>
      </c>
      <c r="D55" s="111" t="s">
        <v>261</v>
      </c>
      <c r="E55" s="112">
        <v>28</v>
      </c>
      <c r="F55" s="113">
        <v>277894</v>
      </c>
      <c r="G55" s="113">
        <v>7781032</v>
      </c>
      <c r="H55" s="122" t="s">
        <v>266</v>
      </c>
    </row>
    <row r="56" spans="1:8" ht="17.25" thickBot="1" x14ac:dyDescent="0.35">
      <c r="A56" s="138" t="s">
        <v>281</v>
      </c>
      <c r="B56" s="139"/>
      <c r="C56" s="129" t="s">
        <v>282</v>
      </c>
      <c r="D56" s="111" t="s">
        <v>261</v>
      </c>
      <c r="E56" s="112">
        <v>20</v>
      </c>
      <c r="F56" s="113">
        <v>277894</v>
      </c>
      <c r="G56" s="113">
        <v>5557880</v>
      </c>
      <c r="H56" s="122" t="s">
        <v>266</v>
      </c>
    </row>
    <row r="57" spans="1:8" ht="17.25" thickBot="1" x14ac:dyDescent="0.35">
      <c r="A57" s="138" t="s">
        <v>283</v>
      </c>
      <c r="B57" s="139"/>
      <c r="C57" s="129" t="s">
        <v>284</v>
      </c>
      <c r="D57" s="111" t="s">
        <v>285</v>
      </c>
      <c r="E57" s="112">
        <v>3</v>
      </c>
      <c r="F57" s="113">
        <v>500000</v>
      </c>
      <c r="G57" s="113">
        <v>1500000</v>
      </c>
      <c r="H57" s="114"/>
    </row>
    <row r="58" spans="1:8" ht="17.25" thickBot="1" x14ac:dyDescent="0.35">
      <c r="A58" s="132" t="s">
        <v>263</v>
      </c>
      <c r="B58" s="133"/>
      <c r="C58" s="130"/>
      <c r="D58" s="116"/>
      <c r="E58" s="116"/>
      <c r="F58" s="116"/>
      <c r="G58" s="117">
        <v>33688912</v>
      </c>
      <c r="H58" s="118"/>
    </row>
    <row r="59" spans="1:8" ht="24" customHeight="1" thickBot="1" x14ac:dyDescent="0.35">
      <c r="A59" s="136" t="s">
        <v>233</v>
      </c>
      <c r="B59" s="137"/>
      <c r="C59" s="131"/>
      <c r="D59" s="119"/>
      <c r="E59" s="119"/>
      <c r="F59" s="119"/>
      <c r="G59" s="119"/>
      <c r="H59" s="120"/>
    </row>
    <row r="60" spans="1:8" ht="17.25" thickBot="1" x14ac:dyDescent="0.35">
      <c r="A60" s="138" t="s">
        <v>286</v>
      </c>
      <c r="B60" s="139"/>
      <c r="C60" s="129" t="s">
        <v>287</v>
      </c>
      <c r="D60" s="111" t="s">
        <v>268</v>
      </c>
      <c r="E60" s="112">
        <v>300</v>
      </c>
      <c r="F60" s="113">
        <v>3500</v>
      </c>
      <c r="G60" s="113">
        <v>1050000</v>
      </c>
      <c r="H60" s="114"/>
    </row>
    <row r="61" spans="1:8" ht="17.25" thickBot="1" x14ac:dyDescent="0.35">
      <c r="A61" s="138" t="s">
        <v>288</v>
      </c>
      <c r="B61" s="139"/>
      <c r="C61" s="129" t="s">
        <v>289</v>
      </c>
      <c r="D61" s="111" t="s">
        <v>268</v>
      </c>
      <c r="E61" s="112">
        <v>450</v>
      </c>
      <c r="F61" s="113">
        <v>8000</v>
      </c>
      <c r="G61" s="113">
        <v>3600000</v>
      </c>
      <c r="H61" s="114"/>
    </row>
    <row r="62" spans="1:8" ht="23.25" thickBot="1" x14ac:dyDescent="0.35">
      <c r="A62" s="138" t="s">
        <v>290</v>
      </c>
      <c r="B62" s="139"/>
      <c r="C62" s="129" t="s">
        <v>291</v>
      </c>
      <c r="D62" s="111" t="s">
        <v>274</v>
      </c>
      <c r="E62" s="112">
        <v>1</v>
      </c>
      <c r="F62" s="113">
        <v>1000000</v>
      </c>
      <c r="G62" s="113">
        <v>1000000</v>
      </c>
      <c r="H62" s="114"/>
    </row>
    <row r="63" spans="1:8" ht="17.25" thickBot="1" x14ac:dyDescent="0.35">
      <c r="A63" s="138" t="s">
        <v>292</v>
      </c>
      <c r="B63" s="139"/>
      <c r="C63" s="129" t="s">
        <v>293</v>
      </c>
      <c r="D63" s="111" t="s">
        <v>261</v>
      </c>
      <c r="E63" s="112">
        <v>24</v>
      </c>
      <c r="F63" s="113">
        <v>253409</v>
      </c>
      <c r="G63" s="113">
        <v>6081816</v>
      </c>
      <c r="H63" s="122" t="s">
        <v>294</v>
      </c>
    </row>
    <row r="64" spans="1:8" ht="17.25" thickBot="1" x14ac:dyDescent="0.35">
      <c r="A64" s="132" t="s">
        <v>263</v>
      </c>
      <c r="B64" s="133"/>
      <c r="C64" s="130"/>
      <c r="D64" s="116"/>
      <c r="E64" s="116"/>
      <c r="F64" s="116"/>
      <c r="G64" s="117">
        <v>11731816</v>
      </c>
      <c r="H64" s="118"/>
    </row>
    <row r="65" spans="1:8" ht="22.5" customHeight="1" thickBot="1" x14ac:dyDescent="0.35">
      <c r="A65" s="136" t="s">
        <v>234</v>
      </c>
      <c r="B65" s="137"/>
      <c r="C65" s="131"/>
      <c r="D65" s="119"/>
      <c r="E65" s="119"/>
      <c r="F65" s="119"/>
      <c r="G65" s="119"/>
      <c r="H65" s="120"/>
    </row>
    <row r="66" spans="1:8" ht="23.25" thickBot="1" x14ac:dyDescent="0.35">
      <c r="A66" s="138" t="s">
        <v>295</v>
      </c>
      <c r="B66" s="139"/>
      <c r="C66" s="129" t="s">
        <v>296</v>
      </c>
      <c r="D66" s="111" t="s">
        <v>297</v>
      </c>
      <c r="E66" s="112">
        <v>320</v>
      </c>
      <c r="F66" s="113">
        <v>8500</v>
      </c>
      <c r="G66" s="113">
        <v>2720000</v>
      </c>
      <c r="H66" s="114"/>
    </row>
    <row r="67" spans="1:8" ht="17.25" thickBot="1" x14ac:dyDescent="0.35">
      <c r="A67" s="138" t="s">
        <v>298</v>
      </c>
      <c r="B67" s="139"/>
      <c r="C67" s="123"/>
      <c r="D67" s="111" t="s">
        <v>297</v>
      </c>
      <c r="E67" s="112">
        <v>540</v>
      </c>
      <c r="F67" s="113">
        <v>2500</v>
      </c>
      <c r="G67" s="113">
        <v>1350000</v>
      </c>
      <c r="H67" s="114"/>
    </row>
    <row r="68" spans="1:8" ht="17.25" thickBot="1" x14ac:dyDescent="0.35">
      <c r="A68" s="138" t="s">
        <v>299</v>
      </c>
      <c r="B68" s="139"/>
      <c r="C68" s="129" t="s">
        <v>300</v>
      </c>
      <c r="D68" s="111" t="s">
        <v>261</v>
      </c>
      <c r="E68" s="112">
        <v>4</v>
      </c>
      <c r="F68" s="113">
        <v>250000</v>
      </c>
      <c r="G68" s="113">
        <v>1000000</v>
      </c>
      <c r="H68" s="114"/>
    </row>
    <row r="69" spans="1:8" ht="17.25" thickBot="1" x14ac:dyDescent="0.35">
      <c r="A69" s="132" t="s">
        <v>263</v>
      </c>
      <c r="B69" s="133"/>
      <c r="C69" s="130"/>
      <c r="D69" s="116"/>
      <c r="E69" s="116"/>
      <c r="F69" s="116"/>
      <c r="G69" s="117">
        <v>5070000</v>
      </c>
      <c r="H69" s="118"/>
    </row>
    <row r="70" spans="1:8" ht="26.25" customHeight="1" thickBot="1" x14ac:dyDescent="0.35">
      <c r="A70" s="132" t="s">
        <v>235</v>
      </c>
      <c r="B70" s="133"/>
      <c r="C70" s="131"/>
      <c r="D70" s="119"/>
      <c r="E70" s="119"/>
      <c r="F70" s="119"/>
      <c r="G70" s="119"/>
      <c r="H70" s="120"/>
    </row>
    <row r="71" spans="1:8" ht="17.25" thickBot="1" x14ac:dyDescent="0.35">
      <c r="A71" s="138" t="s">
        <v>301</v>
      </c>
      <c r="B71" s="139"/>
      <c r="C71" s="123"/>
      <c r="D71" s="111" t="s">
        <v>268</v>
      </c>
      <c r="E71" s="112">
        <v>80</v>
      </c>
      <c r="F71" s="113">
        <v>12000</v>
      </c>
      <c r="G71" s="113">
        <v>960000</v>
      </c>
      <c r="H71" s="114"/>
    </row>
    <row r="72" spans="1:8" ht="17.25" thickBot="1" x14ac:dyDescent="0.35">
      <c r="A72" s="138" t="s">
        <v>302</v>
      </c>
      <c r="B72" s="139"/>
      <c r="C72" s="129" t="s">
        <v>300</v>
      </c>
      <c r="D72" s="111" t="s">
        <v>261</v>
      </c>
      <c r="E72" s="112">
        <v>4</v>
      </c>
      <c r="F72" s="113">
        <v>300000</v>
      </c>
      <c r="G72" s="113">
        <v>1200000</v>
      </c>
      <c r="H72" s="114"/>
    </row>
    <row r="73" spans="1:8" ht="17.25" thickBot="1" x14ac:dyDescent="0.35">
      <c r="A73" s="138" t="s">
        <v>290</v>
      </c>
      <c r="B73" s="139"/>
      <c r="C73" s="123"/>
      <c r="D73" s="111" t="s">
        <v>274</v>
      </c>
      <c r="E73" s="112">
        <v>1</v>
      </c>
      <c r="F73" s="113">
        <v>500000</v>
      </c>
      <c r="G73" s="113">
        <v>500000</v>
      </c>
      <c r="H73" s="114"/>
    </row>
    <row r="74" spans="1:8" ht="17.25" thickBot="1" x14ac:dyDescent="0.35">
      <c r="A74" s="132" t="s">
        <v>263</v>
      </c>
      <c r="B74" s="133"/>
      <c r="C74" s="130"/>
      <c r="D74" s="116"/>
      <c r="E74" s="116"/>
      <c r="F74" s="116"/>
      <c r="G74" s="117">
        <v>2660000</v>
      </c>
      <c r="H74" s="118"/>
    </row>
    <row r="75" spans="1:8" ht="19.5" customHeight="1" thickBot="1" x14ac:dyDescent="0.35">
      <c r="A75" s="136" t="s">
        <v>236</v>
      </c>
      <c r="B75" s="137"/>
      <c r="C75" s="131"/>
      <c r="D75" s="119"/>
      <c r="E75" s="119"/>
      <c r="F75" s="119"/>
      <c r="G75" s="119"/>
      <c r="H75" s="120"/>
    </row>
    <row r="76" spans="1:8" ht="17.25" thickBot="1" x14ac:dyDescent="0.35">
      <c r="A76" s="138" t="s">
        <v>299</v>
      </c>
      <c r="B76" s="139"/>
      <c r="C76" s="123"/>
      <c r="D76" s="111" t="s">
        <v>261</v>
      </c>
      <c r="E76" s="112">
        <v>8</v>
      </c>
      <c r="F76" s="113">
        <v>300000</v>
      </c>
      <c r="G76" s="113">
        <v>2400000</v>
      </c>
      <c r="H76" s="114"/>
    </row>
    <row r="77" spans="1:8" ht="17.25" thickBot="1" x14ac:dyDescent="0.35">
      <c r="A77" s="132" t="s">
        <v>263</v>
      </c>
      <c r="B77" s="133"/>
      <c r="C77" s="130"/>
      <c r="D77" s="116"/>
      <c r="E77" s="116"/>
      <c r="F77" s="116"/>
      <c r="G77" s="117">
        <v>2400000</v>
      </c>
      <c r="H77" s="118"/>
    </row>
    <row r="78" spans="1:8" ht="33.75" customHeight="1" thickBot="1" x14ac:dyDescent="0.35">
      <c r="A78" s="136" t="s">
        <v>237</v>
      </c>
      <c r="B78" s="137"/>
      <c r="C78" s="125"/>
      <c r="D78" s="119"/>
      <c r="E78" s="119"/>
      <c r="F78" s="119"/>
      <c r="G78" s="119"/>
      <c r="H78" s="120"/>
    </row>
    <row r="79" spans="1:8" ht="17.25" thickBot="1" x14ac:dyDescent="0.35">
      <c r="A79" s="138" t="s">
        <v>303</v>
      </c>
      <c r="B79" s="139"/>
      <c r="C79" s="129" t="s">
        <v>304</v>
      </c>
      <c r="D79" s="111" t="s">
        <v>268</v>
      </c>
      <c r="E79" s="112">
        <v>80</v>
      </c>
      <c r="F79" s="113">
        <v>30000</v>
      </c>
      <c r="G79" s="113">
        <v>2400000</v>
      </c>
      <c r="H79" s="114"/>
    </row>
    <row r="80" spans="1:8" ht="17.25" thickBot="1" x14ac:dyDescent="0.35">
      <c r="A80" s="138" t="s">
        <v>305</v>
      </c>
      <c r="B80" s="139"/>
      <c r="C80" s="129" t="s">
        <v>306</v>
      </c>
      <c r="D80" s="111" t="s">
        <v>307</v>
      </c>
      <c r="E80" s="112">
        <v>15</v>
      </c>
      <c r="F80" s="113">
        <v>75000</v>
      </c>
      <c r="G80" s="113">
        <v>1125000</v>
      </c>
      <c r="H80" s="114"/>
    </row>
    <row r="81" spans="1:8" ht="35.25" customHeight="1" thickBot="1" x14ac:dyDescent="0.35">
      <c r="A81" s="160" t="s">
        <v>308</v>
      </c>
      <c r="B81" s="161"/>
      <c r="C81" s="162"/>
      <c r="D81" s="163" t="s">
        <v>274</v>
      </c>
      <c r="E81" s="164">
        <v>1</v>
      </c>
      <c r="F81" s="165">
        <v>1200000</v>
      </c>
      <c r="G81" s="165">
        <v>1200000</v>
      </c>
      <c r="H81" s="166" t="s">
        <v>309</v>
      </c>
    </row>
    <row r="82" spans="1:8" ht="17.25" thickBot="1" x14ac:dyDescent="0.35">
      <c r="A82" s="154" t="s">
        <v>310</v>
      </c>
      <c r="B82" s="155"/>
      <c r="C82" s="121"/>
      <c r="D82" s="111" t="s">
        <v>274</v>
      </c>
      <c r="E82" s="112">
        <v>1</v>
      </c>
      <c r="F82" s="113">
        <v>2000000</v>
      </c>
      <c r="G82" s="113">
        <v>2000000</v>
      </c>
      <c r="H82" s="122" t="s">
        <v>311</v>
      </c>
    </row>
    <row r="83" spans="1:8" ht="17.25" thickBot="1" x14ac:dyDescent="0.35">
      <c r="A83" s="154" t="s">
        <v>312</v>
      </c>
      <c r="B83" s="155"/>
      <c r="C83" s="111" t="s">
        <v>313</v>
      </c>
      <c r="D83" s="111" t="s">
        <v>274</v>
      </c>
      <c r="E83" s="112">
        <v>1</v>
      </c>
      <c r="F83" s="113">
        <v>1500000</v>
      </c>
      <c r="G83" s="113">
        <v>1500000</v>
      </c>
      <c r="H83" s="114"/>
    </row>
    <row r="84" spans="1:8" ht="17.25" thickBot="1" x14ac:dyDescent="0.35">
      <c r="A84" s="154" t="s">
        <v>314</v>
      </c>
      <c r="B84" s="155"/>
      <c r="C84" s="111" t="s">
        <v>315</v>
      </c>
      <c r="D84" s="111" t="s">
        <v>274</v>
      </c>
      <c r="E84" s="112">
        <v>1</v>
      </c>
      <c r="F84" s="113">
        <v>7000000</v>
      </c>
      <c r="G84" s="113">
        <v>7000000</v>
      </c>
      <c r="H84" s="114"/>
    </row>
    <row r="85" spans="1:8" ht="17.25" thickBot="1" x14ac:dyDescent="0.35">
      <c r="A85" s="154" t="s">
        <v>316</v>
      </c>
      <c r="B85" s="155"/>
      <c r="C85" s="111" t="s">
        <v>317</v>
      </c>
      <c r="D85" s="111" t="s">
        <v>274</v>
      </c>
      <c r="E85" s="112">
        <v>1</v>
      </c>
      <c r="F85" s="113">
        <v>700000</v>
      </c>
      <c r="G85" s="113">
        <v>700000</v>
      </c>
      <c r="H85" s="122" t="s">
        <v>318</v>
      </c>
    </row>
    <row r="86" spans="1:8" ht="17.25" thickBot="1" x14ac:dyDescent="0.35">
      <c r="A86" s="154" t="s">
        <v>319</v>
      </c>
      <c r="B86" s="155"/>
      <c r="C86" s="121"/>
      <c r="D86" s="111" t="s">
        <v>274</v>
      </c>
      <c r="E86" s="112">
        <v>1</v>
      </c>
      <c r="F86" s="113">
        <v>200000</v>
      </c>
      <c r="G86" s="113">
        <v>200000</v>
      </c>
      <c r="H86" s="114"/>
    </row>
    <row r="87" spans="1:8" ht="17.25" thickBot="1" x14ac:dyDescent="0.35">
      <c r="A87" s="154" t="s">
        <v>320</v>
      </c>
      <c r="B87" s="155"/>
      <c r="C87" s="121"/>
      <c r="D87" s="111" t="s">
        <v>321</v>
      </c>
      <c r="E87" s="112">
        <v>20</v>
      </c>
      <c r="F87" s="113">
        <v>45000</v>
      </c>
      <c r="G87" s="113">
        <v>900000</v>
      </c>
      <c r="H87" s="114"/>
    </row>
    <row r="88" spans="1:8" ht="21.75" customHeight="1" thickBot="1" x14ac:dyDescent="0.35">
      <c r="A88" s="154" t="s">
        <v>322</v>
      </c>
      <c r="B88" s="155"/>
      <c r="C88" s="111" t="s">
        <v>323</v>
      </c>
      <c r="D88" s="111" t="s">
        <v>261</v>
      </c>
      <c r="E88" s="112">
        <v>12</v>
      </c>
      <c r="F88" s="113">
        <v>300000</v>
      </c>
      <c r="G88" s="113">
        <v>3600000</v>
      </c>
      <c r="H88" s="114"/>
    </row>
    <row r="89" spans="1:8" ht="17.25" thickBot="1" x14ac:dyDescent="0.35">
      <c r="A89" s="154" t="s">
        <v>324</v>
      </c>
      <c r="B89" s="155"/>
      <c r="C89" s="111" t="s">
        <v>325</v>
      </c>
      <c r="D89" s="111" t="s">
        <v>261</v>
      </c>
      <c r="E89" s="112">
        <v>25</v>
      </c>
      <c r="F89" s="113">
        <v>250000</v>
      </c>
      <c r="G89" s="113">
        <v>6250000</v>
      </c>
      <c r="H89" s="114"/>
    </row>
    <row r="90" spans="1:8" ht="17.25" thickBot="1" x14ac:dyDescent="0.35">
      <c r="A90" s="156" t="s">
        <v>263</v>
      </c>
      <c r="B90" s="157"/>
      <c r="C90" s="116"/>
      <c r="D90" s="116"/>
      <c r="E90" s="116"/>
      <c r="F90" s="116"/>
      <c r="G90" s="117">
        <v>26875000</v>
      </c>
      <c r="H90" s="118"/>
    </row>
    <row r="91" spans="1:8" ht="34.5" customHeight="1" thickBot="1" x14ac:dyDescent="0.35">
      <c r="A91" s="158" t="s">
        <v>238</v>
      </c>
      <c r="B91" s="159"/>
      <c r="C91" s="119"/>
      <c r="D91" s="119"/>
      <c r="E91" s="119"/>
      <c r="F91" s="119"/>
      <c r="G91" s="119"/>
      <c r="H91" s="120"/>
    </row>
    <row r="92" spans="1:8" ht="17.25" thickBot="1" x14ac:dyDescent="0.35">
      <c r="A92" s="154" t="s">
        <v>326</v>
      </c>
      <c r="B92" s="155"/>
      <c r="C92" s="121"/>
      <c r="D92" s="111" t="s">
        <v>327</v>
      </c>
      <c r="E92" s="112">
        <v>160</v>
      </c>
      <c r="F92" s="113">
        <v>8000</v>
      </c>
      <c r="G92" s="113">
        <v>1280000</v>
      </c>
      <c r="H92" s="114"/>
    </row>
    <row r="93" spans="1:8" ht="17.25" thickBot="1" x14ac:dyDescent="0.35">
      <c r="A93" s="154" t="s">
        <v>328</v>
      </c>
      <c r="B93" s="155"/>
      <c r="C93" s="121"/>
      <c r="D93" s="111" t="s">
        <v>327</v>
      </c>
      <c r="E93" s="112">
        <v>60</v>
      </c>
      <c r="F93" s="113">
        <v>25000</v>
      </c>
      <c r="G93" s="113">
        <v>1500000</v>
      </c>
      <c r="H93" s="114"/>
    </row>
    <row r="94" spans="1:8" ht="17.25" thickBot="1" x14ac:dyDescent="0.35">
      <c r="A94" s="154" t="s">
        <v>329</v>
      </c>
      <c r="B94" s="155"/>
      <c r="C94" s="121"/>
      <c r="D94" s="111" t="s">
        <v>330</v>
      </c>
      <c r="E94" s="112">
        <v>6</v>
      </c>
      <c r="F94" s="113">
        <v>30000</v>
      </c>
      <c r="G94" s="113">
        <v>180000</v>
      </c>
      <c r="H94" s="114"/>
    </row>
    <row r="95" spans="1:8" ht="17.25" thickBot="1" x14ac:dyDescent="0.35">
      <c r="A95" s="154" t="s">
        <v>331</v>
      </c>
      <c r="B95" s="155"/>
      <c r="C95" s="121"/>
      <c r="D95" s="111" t="s">
        <v>330</v>
      </c>
      <c r="E95" s="112">
        <v>6</v>
      </c>
      <c r="F95" s="113">
        <v>50000</v>
      </c>
      <c r="G95" s="113">
        <v>300000</v>
      </c>
      <c r="H95" s="114"/>
    </row>
    <row r="96" spans="1:8" ht="24.75" customHeight="1" thickBot="1" x14ac:dyDescent="0.35">
      <c r="A96" s="154" t="s">
        <v>332</v>
      </c>
      <c r="B96" s="155"/>
      <c r="C96" s="121"/>
      <c r="D96" s="111" t="s">
        <v>274</v>
      </c>
      <c r="E96" s="112">
        <v>1</v>
      </c>
      <c r="F96" s="113">
        <v>300000</v>
      </c>
      <c r="G96" s="113">
        <v>300000</v>
      </c>
      <c r="H96" s="114"/>
    </row>
    <row r="97" spans="1:8" ht="17.25" thickBot="1" x14ac:dyDescent="0.35">
      <c r="A97" s="154" t="s">
        <v>333</v>
      </c>
      <c r="B97" s="155"/>
      <c r="C97" s="111" t="s">
        <v>334</v>
      </c>
      <c r="D97" s="111" t="s">
        <v>261</v>
      </c>
      <c r="E97" s="112">
        <v>6</v>
      </c>
      <c r="F97" s="113">
        <v>280000</v>
      </c>
      <c r="G97" s="113">
        <v>1680000</v>
      </c>
      <c r="H97" s="114"/>
    </row>
    <row r="98" spans="1:8" ht="17.25" thickBot="1" x14ac:dyDescent="0.35">
      <c r="A98" s="156" t="s">
        <v>263</v>
      </c>
      <c r="B98" s="157"/>
      <c r="C98" s="116"/>
      <c r="D98" s="116"/>
      <c r="E98" s="116"/>
      <c r="F98" s="116"/>
      <c r="G98" s="117">
        <v>5240000</v>
      </c>
      <c r="H98" s="118"/>
    </row>
    <row r="99" spans="1:8" ht="23.25" customHeight="1" thickBot="1" x14ac:dyDescent="0.35">
      <c r="A99" s="158" t="s">
        <v>239</v>
      </c>
      <c r="B99" s="159"/>
      <c r="C99" s="119"/>
      <c r="D99" s="119"/>
      <c r="E99" s="119"/>
      <c r="F99" s="119"/>
      <c r="G99" s="119"/>
      <c r="H99" s="120"/>
    </row>
    <row r="100" spans="1:8" ht="17.25" thickBot="1" x14ac:dyDescent="0.35">
      <c r="A100" s="154" t="s">
        <v>335</v>
      </c>
      <c r="B100" s="155"/>
      <c r="C100" s="111" t="s">
        <v>336</v>
      </c>
      <c r="D100" s="111" t="s">
        <v>274</v>
      </c>
      <c r="E100" s="112">
        <v>1</v>
      </c>
      <c r="F100" s="113">
        <v>3000000</v>
      </c>
      <c r="G100" s="113">
        <v>3000000</v>
      </c>
      <c r="H100" s="114"/>
    </row>
    <row r="101" spans="1:8" ht="17.25" thickBot="1" x14ac:dyDescent="0.35">
      <c r="A101" s="115" t="s">
        <v>263</v>
      </c>
      <c r="B101" s="124"/>
      <c r="C101" s="116"/>
      <c r="D101" s="116"/>
      <c r="E101" s="116"/>
      <c r="F101" s="116"/>
      <c r="G101" s="117">
        <v>3000000</v>
      </c>
      <c r="H101" s="118"/>
    </row>
    <row r="102" spans="1:8" ht="17.25" thickBot="1" x14ac:dyDescent="0.35">
      <c r="A102" s="158" t="s">
        <v>240</v>
      </c>
      <c r="B102" s="159"/>
      <c r="C102" s="119"/>
      <c r="D102" s="119"/>
      <c r="E102" s="119"/>
      <c r="F102" s="119"/>
      <c r="G102" s="119"/>
      <c r="H102" s="120"/>
    </row>
    <row r="103" spans="1:8" ht="17.25" thickBot="1" x14ac:dyDescent="0.35">
      <c r="A103" s="154" t="s">
        <v>337</v>
      </c>
      <c r="B103" s="155"/>
      <c r="C103" s="121"/>
      <c r="D103" s="111" t="s">
        <v>261</v>
      </c>
      <c r="E103" s="112">
        <v>6</v>
      </c>
      <c r="F103" s="113">
        <v>165545</v>
      </c>
      <c r="G103" s="113">
        <v>993270</v>
      </c>
      <c r="H103" s="114"/>
    </row>
    <row r="104" spans="1:8" ht="17.25" thickBot="1" x14ac:dyDescent="0.35">
      <c r="A104" s="156" t="s">
        <v>263</v>
      </c>
      <c r="B104" s="157"/>
      <c r="C104" s="116"/>
      <c r="D104" s="116"/>
      <c r="E104" s="116"/>
      <c r="F104" s="116"/>
      <c r="G104" s="117">
        <v>993270</v>
      </c>
      <c r="H104" s="118"/>
    </row>
    <row r="105" spans="1:8" ht="17.25" thickBot="1" x14ac:dyDescent="0.35">
      <c r="A105" s="158" t="s">
        <v>241</v>
      </c>
      <c r="B105" s="159"/>
      <c r="C105" s="119"/>
      <c r="D105" s="119"/>
      <c r="E105" s="119"/>
      <c r="F105" s="119"/>
      <c r="G105" s="119"/>
      <c r="H105" s="120"/>
    </row>
    <row r="106" spans="1:8" ht="17.25" thickBot="1" x14ac:dyDescent="0.35">
      <c r="A106" s="154" t="s">
        <v>338</v>
      </c>
      <c r="B106" s="155"/>
      <c r="C106" s="111" t="s">
        <v>339</v>
      </c>
      <c r="D106" s="111" t="s">
        <v>261</v>
      </c>
      <c r="E106" s="112">
        <v>12</v>
      </c>
      <c r="F106" s="113">
        <v>280000</v>
      </c>
      <c r="G106" s="113">
        <v>3360000</v>
      </c>
      <c r="H106" s="114"/>
    </row>
    <row r="107" spans="1:8" ht="17.25" thickBot="1" x14ac:dyDescent="0.35">
      <c r="A107" s="154" t="s">
        <v>340</v>
      </c>
      <c r="B107" s="155"/>
      <c r="C107" s="111" t="s">
        <v>341</v>
      </c>
      <c r="D107" s="111" t="s">
        <v>285</v>
      </c>
      <c r="E107" s="112">
        <v>2</v>
      </c>
      <c r="F107" s="113">
        <v>1200000</v>
      </c>
      <c r="G107" s="113">
        <v>2400000</v>
      </c>
      <c r="H107" s="114"/>
    </row>
    <row r="108" spans="1:8" ht="23.25" customHeight="1" thickBot="1" x14ac:dyDescent="0.35">
      <c r="A108" s="154" t="s">
        <v>342</v>
      </c>
      <c r="B108" s="155"/>
      <c r="C108" s="121"/>
      <c r="D108" s="111" t="s">
        <v>274</v>
      </c>
      <c r="E108" s="112">
        <v>1</v>
      </c>
      <c r="F108" s="113">
        <v>500000</v>
      </c>
      <c r="G108" s="113">
        <v>500000</v>
      </c>
      <c r="H108" s="114"/>
    </row>
    <row r="109" spans="1:8" ht="17.25" thickBot="1" x14ac:dyDescent="0.35">
      <c r="A109" s="156" t="s">
        <v>263</v>
      </c>
      <c r="B109" s="157"/>
      <c r="C109" s="116"/>
      <c r="D109" s="116"/>
      <c r="E109" s="116"/>
      <c r="F109" s="116"/>
      <c r="G109" s="117">
        <v>6260000</v>
      </c>
      <c r="H109" s="118"/>
    </row>
    <row r="110" spans="1:8" ht="9" customHeight="1" thickBot="1" x14ac:dyDescent="0.35">
      <c r="A110" s="167"/>
      <c r="B110" s="168"/>
      <c r="C110" s="168"/>
      <c r="D110" s="168"/>
      <c r="E110" s="168"/>
      <c r="F110" s="168"/>
      <c r="G110" s="168"/>
      <c r="H110" s="168"/>
    </row>
    <row r="111" spans="1:8" ht="17.25" thickBot="1" x14ac:dyDescent="0.35">
      <c r="A111" s="169" t="s">
        <v>343</v>
      </c>
      <c r="B111" s="170"/>
      <c r="C111" s="171"/>
      <c r="D111" s="140"/>
      <c r="E111" s="140"/>
      <c r="F111" s="140"/>
      <c r="G111" s="141">
        <v>59505000</v>
      </c>
      <c r="H111" s="142"/>
    </row>
    <row r="112" spans="1:8" ht="18" thickTop="1" thickBot="1" x14ac:dyDescent="0.35">
      <c r="A112" s="172" t="s">
        <v>344</v>
      </c>
      <c r="B112" s="173"/>
      <c r="C112" s="174"/>
      <c r="D112" s="143"/>
      <c r="E112" s="143"/>
      <c r="F112" s="143"/>
      <c r="G112" s="144">
        <v>48356376</v>
      </c>
      <c r="H112" s="145"/>
    </row>
    <row r="113" spans="1:8" ht="18.75" customHeight="1" thickBot="1" x14ac:dyDescent="0.35">
      <c r="A113" s="175" t="s">
        <v>350</v>
      </c>
      <c r="B113" s="176"/>
      <c r="C113" s="177"/>
      <c r="D113" s="146" t="s">
        <v>349</v>
      </c>
      <c r="E113" s="146"/>
      <c r="F113" s="146"/>
      <c r="G113" s="147">
        <v>6044547</v>
      </c>
      <c r="H113" s="148"/>
    </row>
    <row r="114" spans="1:8" ht="17.25" thickBot="1" x14ac:dyDescent="0.35">
      <c r="A114" s="178" t="s">
        <v>263</v>
      </c>
      <c r="B114" s="179"/>
      <c r="C114" s="180"/>
      <c r="D114" s="149"/>
      <c r="E114" s="149"/>
      <c r="F114" s="149"/>
      <c r="G114" s="150">
        <v>54400923</v>
      </c>
      <c r="H114" s="151"/>
    </row>
    <row r="115" spans="1:8" ht="18" thickTop="1" thickBot="1" x14ac:dyDescent="0.35">
      <c r="A115" s="181" t="s">
        <v>351</v>
      </c>
      <c r="B115" s="182"/>
      <c r="C115" s="183"/>
      <c r="D115" s="152"/>
      <c r="E115" s="152"/>
      <c r="F115" s="152"/>
      <c r="G115" s="152"/>
      <c r="H115" s="153"/>
    </row>
    <row r="116" spans="1:8" ht="18" customHeight="1" thickBot="1" x14ac:dyDescent="0.35">
      <c r="A116" s="154" t="s">
        <v>345</v>
      </c>
      <c r="B116" s="184"/>
      <c r="C116" s="155"/>
      <c r="D116" s="121"/>
      <c r="E116" s="121"/>
      <c r="F116" s="121"/>
      <c r="G116" s="113">
        <v>549449</v>
      </c>
      <c r="H116" s="114"/>
    </row>
    <row r="117" spans="1:8" ht="18" customHeight="1" thickBot="1" x14ac:dyDescent="0.35">
      <c r="A117" s="154" t="s">
        <v>346</v>
      </c>
      <c r="B117" s="184"/>
      <c r="C117" s="155"/>
      <c r="D117" s="121"/>
      <c r="E117" s="121"/>
      <c r="F117" s="121"/>
      <c r="G117" s="113">
        <v>2012834</v>
      </c>
      <c r="H117" s="114"/>
    </row>
    <row r="118" spans="1:8" ht="18" customHeight="1" thickBot="1" x14ac:dyDescent="0.35">
      <c r="A118" s="154" t="s">
        <v>347</v>
      </c>
      <c r="B118" s="184"/>
      <c r="C118" s="155"/>
      <c r="D118" s="121"/>
      <c r="E118" s="121"/>
      <c r="F118" s="121"/>
      <c r="G118" s="113">
        <v>2448042</v>
      </c>
      <c r="H118" s="114"/>
    </row>
    <row r="119" spans="1:8" ht="18" customHeight="1" thickBot="1" x14ac:dyDescent="0.35">
      <c r="A119" s="154" t="s">
        <v>348</v>
      </c>
      <c r="B119" s="184"/>
      <c r="C119" s="155"/>
      <c r="D119" s="121"/>
      <c r="E119" s="121"/>
      <c r="F119" s="121"/>
      <c r="G119" s="113">
        <v>1928513</v>
      </c>
      <c r="H119" s="114"/>
    </row>
    <row r="120" spans="1:8" ht="17.25" thickBot="1" x14ac:dyDescent="0.35">
      <c r="A120" s="156" t="s">
        <v>263</v>
      </c>
      <c r="B120" s="185"/>
      <c r="C120" s="157"/>
      <c r="D120" s="116"/>
      <c r="E120" s="116"/>
      <c r="F120" s="116"/>
      <c r="G120" s="117">
        <v>6938838</v>
      </c>
      <c r="H120" s="118"/>
    </row>
  </sheetData>
  <mergeCells count="121">
    <mergeCell ref="A119:C119"/>
    <mergeCell ref="A120:C120"/>
    <mergeCell ref="A114:C114"/>
    <mergeCell ref="A115:C115"/>
    <mergeCell ref="A116:C116"/>
    <mergeCell ref="A117:C117"/>
    <mergeCell ref="A118:C118"/>
    <mergeCell ref="A109:B109"/>
    <mergeCell ref="A110:H110"/>
    <mergeCell ref="A111:C111"/>
    <mergeCell ref="A112:C112"/>
    <mergeCell ref="A113:C113"/>
    <mergeCell ref="A104:B104"/>
    <mergeCell ref="A105:B105"/>
    <mergeCell ref="A106:B106"/>
    <mergeCell ref="A107:B107"/>
    <mergeCell ref="A108:B108"/>
    <mergeCell ref="A98:B98"/>
    <mergeCell ref="A99:B99"/>
    <mergeCell ref="A100:B100"/>
    <mergeCell ref="A102:B102"/>
    <mergeCell ref="A103:B103"/>
    <mergeCell ref="A93:B93"/>
    <mergeCell ref="A94:B94"/>
    <mergeCell ref="A95:B95"/>
    <mergeCell ref="A96:B96"/>
    <mergeCell ref="A97:B97"/>
    <mergeCell ref="A77:B77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B5:D5"/>
    <mergeCell ref="A78:B78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D1:E1"/>
    <mergeCell ref="G1:H1"/>
    <mergeCell ref="B2:D2"/>
    <mergeCell ref="B3:D3"/>
    <mergeCell ref="B4:D4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9:D19"/>
    <mergeCell ref="B20:D20"/>
    <mergeCell ref="B21:D21"/>
    <mergeCell ref="B22:D22"/>
    <mergeCell ref="B23:D23"/>
    <mergeCell ref="A36:F36"/>
    <mergeCell ref="G36:H36"/>
    <mergeCell ref="A1:B1"/>
    <mergeCell ref="B30:D30"/>
    <mergeCell ref="B31:D31"/>
    <mergeCell ref="B32:D32"/>
    <mergeCell ref="B33:D33"/>
    <mergeCell ref="B34:D34"/>
    <mergeCell ref="B35:D35"/>
    <mergeCell ref="C24:D24"/>
    <mergeCell ref="C25:D25"/>
    <mergeCell ref="C26:D26"/>
    <mergeCell ref="C27:D27"/>
    <mergeCell ref="B28:D28"/>
    <mergeCell ref="B29:D29"/>
    <mergeCell ref="B18:D18"/>
  </mergeCells>
  <phoneticPr fontId="1" type="noConversion"/>
  <pageMargins left="0.51181102362204722" right="0.51181102362204722" top="1.3385826771653544" bottom="0.74803149606299213" header="0.9055118110236221" footer="0.31496062992125984"/>
  <pageSetup paperSize="9" scale="105" orientation="portrait" r:id="rId1"/>
  <headerFooter>
    <oddHeader>&amp;C2025년 국립진주박물관 특별전 ‘암행어사-백성의 곁에 서다’ 산출내역서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설계내역서표지</vt:lpstr>
      <vt:lpstr>원가계산서</vt:lpstr>
      <vt:lpstr>공종별집계표</vt:lpstr>
      <vt:lpstr>공종별내역서</vt:lpstr>
      <vt:lpstr>참고자료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  <vt:lpstr>참고자료!Print_Titles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2025-06-04T00:41:40Z</cp:lastPrinted>
  <dcterms:created xsi:type="dcterms:W3CDTF">2025-02-25T03:10:09Z</dcterms:created>
  <dcterms:modified xsi:type="dcterms:W3CDTF">2025-06-04T00:48:32Z</dcterms:modified>
</cp:coreProperties>
</file>